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601" firstSheet="4" activeTab="8"/>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 name="Summary" sheetId="11" r:id="rId11"/>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4-CF'!$A$1:$F$68</definedName>
    <definedName name="_xlnm.Print_Area" localSheetId="4">'page 5-changes in Equity'!$A$1:$J$31</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Area" localSheetId="10">'Summary'!$A$1:$H$38</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<sst xmlns="http://schemas.openxmlformats.org/spreadsheetml/2006/main" count="395" uniqueCount="294">
  <si>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</si>
  <si>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</si>
  <si>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</si>
  <si>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</si>
  <si>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There were no sales or disposals of unquoted investment and/or properties in the current quarter and financial year-to-date.</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</si>
  <si>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</si>
  <si>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</si>
  <si>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</si>
  <si>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</si>
  <si>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</si>
  <si>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</si>
  <si>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</si>
  <si>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The board does not recommend the payment of any interim dividend for the current quarter.</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</si>
  <si>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</si>
  <si>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</si>
  <si>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</si>
  <si>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</si>
  <si>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</si>
  <si>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</si>
  <si>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</si>
  <si>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Impairment losses on investment properties</t>
  </si>
  <si>
    <t>Cash and cash equivalents at beginning of financial period</t>
  </si>
  <si>
    <t>Reserve on Consolidation</t>
  </si>
  <si>
    <t>Retained Profits</t>
  </si>
  <si>
    <t>(Incorporated in Malaysia)</t>
  </si>
  <si>
    <t>Taxation</t>
  </si>
  <si>
    <t>RM'000</t>
  </si>
  <si>
    <t>CURRENT YEAR QUARTER</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</si>
  <si>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</si>
  <si>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</si>
  <si>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</si>
  <si>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</si>
  <si>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</si>
  <si>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</si>
  <si>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</si>
  <si>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</si>
  <si>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</si>
  <si>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</si>
  <si>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</si>
  <si>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</si>
  <si>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</si>
  <si>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</si>
  <si>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</si>
  <si>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</si>
  <si>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</si>
  <si>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</si>
  <si>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</si>
  <si>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</si>
  <si>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</si>
  <si>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</si>
  <si>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</si>
  <si>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</si>
  <si>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PRECEDING YEAR  CORRESPONDING QUARTER</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</si>
  <si>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</si>
  <si>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</si>
  <si>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</si>
  <si>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</si>
  <si>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</si>
  <si>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</si>
  <si>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</si>
  <si>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</si>
  <si>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</si>
  <si>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</si>
  <si>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</si>
  <si>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</si>
  <si>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Material Events Subsequent to the End of Financial Period</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</si>
  <si>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</si>
  <si>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</si>
  <si>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</si>
  <si>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</si>
  <si>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</si>
  <si>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</si>
  <si>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</si>
  <si>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</si>
  <si>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</si>
  <si>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</si>
  <si>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Operating profit</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</si>
  <si>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</si>
  <si>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</si>
  <si>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</si>
  <si>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</si>
  <si>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</si>
  <si>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</si>
  <si>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</si>
  <si>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</si>
  <si>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</si>
  <si>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</si>
  <si>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</si>
  <si>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</si>
  <si>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</si>
  <si>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</si>
  <si>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</si>
  <si>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</si>
  <si>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</si>
  <si>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</si>
  <si>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</si>
  <si>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</si>
  <si>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</si>
  <si>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Net profit for the period</t>
  </si>
  <si>
    <t>As at 1 July 2006</t>
  </si>
  <si>
    <t>Profit before tax</t>
  </si>
  <si>
    <t>Profit for the period</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</si>
  <si>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</si>
  <si>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</si>
  <si>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</si>
  <si>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</si>
  <si>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</si>
  <si>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</si>
  <si>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</si>
  <si>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Land held for property development</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</si>
  <si>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</si>
  <si>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</si>
  <si>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</si>
  <si>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</si>
  <si>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</si>
  <si>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</si>
  <si>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</si>
  <si>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</si>
  <si>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</si>
  <si>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</si>
  <si>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</si>
  <si>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</si>
  <si>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</si>
  <si>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</si>
  <si>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</si>
  <si>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</si>
  <si>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t>
  </si>
  <si>
    <t>As restated</t>
  </si>
  <si>
    <t>Earnings Per Share</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</si>
  <si>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</si>
  <si>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</si>
  <si>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</si>
  <si>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</si>
  <si>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</si>
  <si>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</si>
  <si>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</si>
  <si>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</si>
  <si>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</si>
  <si>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</si>
  <si>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</si>
  <si>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</si>
  <si>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</si>
  <si>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Gain on disposal of property, plant and equipment</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</si>
  <si>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</si>
  <si>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</si>
  <si>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</si>
  <si>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</si>
  <si>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</si>
  <si>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</si>
  <si>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</si>
  <si>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</si>
  <si>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</si>
  <si>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</si>
  <si>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</si>
  <si>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</si>
  <si>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</si>
  <si>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</si>
  <si>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</si>
  <si>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</si>
  <si>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</si>
  <si>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</si>
  <si>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</si>
  <si>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</si>
  <si>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</si>
  <si>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</si>
  <si>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</si>
  <si>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Profit before taxation</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</si>
  <si>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</si>
  <si>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</si>
  <si>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</si>
  <si>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</si>
  <si>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</si>
  <si>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</si>
  <si>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</si>
  <si>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</si>
  <si>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</si>
  <si>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</si>
  <si>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</si>
  <si>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</si>
  <si>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</si>
  <si>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</si>
  <si>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</si>
  <si>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</si>
  <si>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</si>
  <si>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</si>
  <si>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</si>
  <si>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</si>
  <si>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</si>
  <si>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</si>
  <si>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</si>
  <si>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</si>
  <si>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</si>
  <si>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</si>
  <si>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</si>
  <si>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</si>
  <si>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</si>
  <si>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</si>
  <si>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</si>
  <si>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material subsequent events to the end of the current quarter up to the date of announcement that have not been reflected in the financial statements for the curent quarter and financial year-to-date.</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</si>
  <si>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</si>
  <si>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</si>
  <si>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</si>
  <si>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</si>
  <si>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</si>
  <si>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</si>
  <si>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</si>
  <si>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</si>
  <si>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</si>
  <si>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</si>
  <si>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</si>
  <si>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</si>
  <si>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</si>
  <si>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</si>
  <si>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</si>
  <si>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</si>
  <si>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</si>
  <si>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</si>
  <si>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</si>
  <si>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</si>
  <si>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</si>
  <si>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</si>
  <si>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</si>
  <si>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</si>
  <si>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</si>
  <si>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</si>
  <si>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</si>
  <si>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</si>
  <si>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</si>
  <si>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</si>
  <si>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</si>
  <si>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</si>
  <si>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</si>
  <si>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</si>
  <si>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</si>
  <si>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</si>
  <si>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</si>
  <si>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</si>
  <si>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</si>
  <si>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Changes in accounting policies</t>
  </si>
  <si>
    <t>Transfer of reserve on consolidation to retained profits (FRS 3)</t>
  </si>
  <si>
    <t>Transfer of revaluation surplus to retained profits (FRS 140)</t>
  </si>
  <si>
    <t>Bank guarantee</t>
  </si>
  <si>
    <t>- Increase during the financial year-to-date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</si>
  <si>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</si>
  <si>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</si>
  <si>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</si>
  <si>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 Decrease during the financial year-to-date</t>
  </si>
  <si>
    <t>Loss on disposal of investment properties</t>
  </si>
  <si>
    <t>Investment properties</t>
  </si>
  <si>
    <t>Tax credit/refund</t>
  </si>
  <si>
    <t>Term Loan</t>
  </si>
  <si>
    <t>Dividend paid to minority interest</t>
  </si>
  <si>
    <t>30/06/07</t>
  </si>
  <si>
    <t>Fixed deposits pledged with licensed bank</t>
  </si>
  <si>
    <t>There was no material litigation case since the end of financial year 30 June 2007.</t>
  </si>
  <si>
    <t>SUMMARY OF KEY FINANCIAL INFORMATION</t>
  </si>
  <si>
    <t>Profit/(loss) before tax</t>
  </si>
  <si>
    <t>Profit/(loss) after tax</t>
  </si>
  <si>
    <t xml:space="preserve">Profit/(loss) attributable to equity </t>
  </si>
  <si>
    <t>holders of the parent company</t>
  </si>
  <si>
    <t>Basic earnings/(loss) per share (sen)</t>
  </si>
  <si>
    <t>Proposed/declared dividend per share (sen)</t>
  </si>
  <si>
    <t>Net asset per share (RM) attributable to</t>
  </si>
  <si>
    <t>equity holders of the parent company</t>
  </si>
  <si>
    <t>Gross interest income</t>
  </si>
  <si>
    <t>Gross interest expenses</t>
  </si>
  <si>
    <t xml:space="preserve">AS AT THE END OF CURRENT QUARTER    </t>
  </si>
  <si>
    <t xml:space="preserve">AS AT THE END OF PRECEDING FINANCIAL YEAR </t>
  </si>
  <si>
    <t>30/09/07</t>
  </si>
  <si>
    <t>As at 1 July 2007</t>
  </si>
  <si>
    <t>(The condensed consolidated income statement should be read in conjunction with the audited financial statements for the financial year ended 30 June 2007 and the accompanying explanatory notes attached to this interim financial report)</t>
  </si>
  <si>
    <t>- As at 1 July 2007</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</si>
  <si>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2007.</t>
  </si>
  <si>
    <t xml:space="preserve">The accounting policies and methods of computation adopted by the Group in this interim financial report are consistent with the annual financial statement ended 30 June 2007. </t>
  </si>
  <si>
    <t>There was no dividend paid during the current quarter.</t>
  </si>
  <si>
    <t>The changes in contingent liabilities since 30 June 2007 are as follows:</t>
  </si>
  <si>
    <t>The basic earnings per share has been calculated based on consolidated profit and loss after taxation and minority interest of RM 1,449,459 (FY 2007: RM 2,307,525) and on the weighted average number of shares in issue during the period of 46,259,800 (FY 2007: 46,259,800).</t>
  </si>
  <si>
    <t>27 November 2007</t>
  </si>
  <si>
    <t>Interim report for the financial period ended 31 December 2007</t>
  </si>
  <si>
    <t>INDIVIDUAL QUARTER (Q2)</t>
  </si>
  <si>
    <t>CUMULATIVE QUARTER (6 Mths)</t>
  </si>
  <si>
    <t>31/12/07</t>
  </si>
  <si>
    <t>31/12/06</t>
  </si>
  <si>
    <t>6 Months Ended</t>
  </si>
  <si>
    <t>6 Months Ended 31 December 2007</t>
  </si>
  <si>
    <t>As at 31 December 2007</t>
  </si>
  <si>
    <t>As at 31 December 2006</t>
  </si>
  <si>
    <t>6 Months Ended 30 December 2006</t>
  </si>
  <si>
    <t>- As at 31 December 2007</t>
  </si>
  <si>
    <t>The Group borrowings as at 31 December 2007 are as follows:</t>
  </si>
  <si>
    <t>26 February 2008</t>
  </si>
  <si>
    <t xml:space="preserve">During the quarter under review, turnover increased by 14.7% to RM 66.7 million compared to preceding year corresponding quarter due to increased certified construction activities. Under similar comparison, profit before tax (PBT) also recorded an increase of 27.3% mainly due to enhanced investment, other and interest income which contributed about 15% of PBT. </t>
  </si>
  <si>
    <t>The fall in PBT was attributable to the continuous rising of construction related costs despite being partly mitigated by the enhanced investment, other and interest income.</t>
  </si>
  <si>
    <t>The Group had enhanced its construction order book during the current quarter by securing a construction contract worth RM 449.8 million. The total order book now stands at over RM 800 million. In property development, the Sri Damansara project with an estimated gross development value of above RM 60 million is in its final stages of preparation for commencement and is expected to be launched in the third quarter of 2008.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</si>
</sst>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3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vertical="top"/>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right"/>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 fillId="0" borderId="0" xfId="0" applyFont="1" applyFill="1" applyAlignment="1">
      <alignment horizontal="justify" vertical="top"/>
    </xf>
    <xf numFmtId="0" fontId="1" fillId="0" borderId="0" xfId="0" applyFont="1" applyFill="1" applyAlignment="1">
      <alignment horizontal="justify" vertical="top" wrapText="1"/>
    </xf>
    <xf numFmtId="43" fontId="7" fillId="0" borderId="0" xfId="15" applyFont="1" applyFill="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xf>
    <xf numFmtId="0" fontId="1" fillId="0" borderId="0" xfId="0" applyFont="1" applyFill="1" applyAlignment="1">
      <alignment/>
    </xf>
    <xf numFmtId="179" fontId="2" fillId="0" borderId="0" xfId="0" applyNumberFormat="1" applyFont="1" applyAlignment="1">
      <alignment/>
    </xf>
    <xf numFmtId="0" fontId="3" fillId="0" borderId="0" xfId="0" applyFont="1" applyFill="1" applyAlignment="1">
      <alignment horizontal="justify" vertical="top"/>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6" fillId="0" borderId="0" xfId="21" applyAlignment="1">
      <alignment horizontal="right" vertical="top" wrapText="1"/>
      <protection/>
    </xf>
    <xf numFmtId="0" fontId="7" fillId="0" borderId="0" xfId="21" applyFont="1" applyAlignment="1">
      <alignment horizontal="right" vertical="top" wrapText="1"/>
      <protection/>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0" fontId="6" fillId="0" borderId="0" xfId="21" applyFill="1" applyAlignment="1">
      <alignment wrapText="1"/>
      <protection/>
    </xf>
    <xf numFmtId="0" fontId="6" fillId="0" borderId="0" xfId="2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79" fontId="6" fillId="0" borderId="0" xfId="21" applyNumberFormat="1" applyFill="1">
      <alignment/>
      <protection/>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5" fillId="0" borderId="0" xfId="0" applyFont="1" applyAlignment="1" quotePrefix="1">
      <alignmen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0" fontId="7" fillId="0" borderId="0" xfId="21" applyFont="1">
      <alignment/>
      <protection/>
    </xf>
    <xf numFmtId="0" fontId="12" fillId="0" borderId="0" xfId="21" applyFont="1" applyAlignment="1">
      <alignment horizontal="center" vertical="top"/>
      <protection/>
    </xf>
    <xf numFmtId="0" fontId="12" fillId="0" borderId="0" xfId="21" applyFont="1" applyAlignment="1">
      <alignment horizontal="center"/>
      <protection/>
    </xf>
    <xf numFmtId="0" fontId="2" fillId="0" borderId="0" xfId="21" applyFont="1" applyAlignment="1">
      <alignment horizontal="left" vertical="top" wrapText="1"/>
      <protection/>
    </xf>
    <xf numFmtId="0" fontId="2" fillId="0" borderId="0" xfId="21" applyFont="1" applyAlignment="1" quotePrefix="1">
      <alignment horizontal="center" vertical="top" wrapText="1"/>
      <protection/>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0" fontId="12" fillId="0" borderId="0" xfId="21" applyFont="1" applyAlignment="1">
      <alignment horizontal="right"/>
      <protection/>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3" fillId="0" borderId="0" xfId="0" applyFont="1" applyAlignment="1" quotePrefix="1">
      <alignment/>
    </xf>
    <xf numFmtId="0" fontId="16" fillId="0" borderId="0" xfId="0" applyFont="1" applyAlignment="1">
      <alignment/>
    </xf>
    <xf numFmtId="0" fontId="6" fillId="0" borderId="0" xfId="21" applyFont="1">
      <alignment/>
      <protection/>
    </xf>
    <xf numFmtId="41" fontId="1" fillId="0" borderId="0" xfId="0" applyNumberFormat="1" applyFont="1" applyFill="1" applyAlignment="1">
      <alignment horizontal="right" vertical="top" wrapText="1"/>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41" fontId="2" fillId="0" borderId="0" xfId="15" applyNumberFormat="1" applyFont="1" applyFill="1" applyBorder="1" applyAlignment="1">
      <alignment/>
    </xf>
    <xf numFmtId="41" fontId="2" fillId="0" borderId="1" xfId="15" applyNumberFormat="1" applyFont="1" applyFill="1" applyBorder="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43" fontId="7" fillId="0" borderId="0" xfId="15" applyFont="1" applyFill="1" applyAlignment="1">
      <alignment/>
    </xf>
    <xf numFmtId="43" fontId="2" fillId="0" borderId="0" xfId="15" applyFont="1" applyFill="1" applyAlignment="1">
      <alignment/>
    </xf>
    <xf numFmtId="179" fontId="2" fillId="0" borderId="0" xfId="15" applyNumberFormat="1" applyFont="1" applyFill="1" applyAlignment="1">
      <alignment/>
    </xf>
    <xf numFmtId="43" fontId="2" fillId="0" borderId="0" xfId="15" applyFont="1" applyFill="1" applyAlignment="1">
      <alignment horizontal="right"/>
    </xf>
    <xf numFmtId="43" fontId="7" fillId="0" borderId="0" xfId="15" applyFont="1" applyFill="1" applyAlignment="1">
      <alignment horizontal="right"/>
    </xf>
    <xf numFmtId="0" fontId="1" fillId="0" borderId="0" xfId="0" applyFont="1" applyAlignment="1">
      <alignment horizontal="left" vertical="top"/>
    </xf>
    <xf numFmtId="41" fontId="1" fillId="0" borderId="0" xfId="0" applyNumberFormat="1" applyFont="1" applyFill="1" applyAlignment="1">
      <alignment/>
    </xf>
    <xf numFmtId="41" fontId="1" fillId="0" borderId="0" xfId="0" applyNumberFormat="1" applyFont="1" applyFill="1" applyBorder="1" applyAlignment="1">
      <alignment/>
    </xf>
    <xf numFmtId="41" fontId="6" fillId="0" borderId="0" xfId="21" applyNumberFormat="1">
      <alignment/>
      <protection/>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2" xfId="15" applyNumberFormat="1" applyFont="1" applyFill="1" applyBorder="1" applyAlignment="1">
      <alignment/>
    </xf>
    <xf numFmtId="41" fontId="2" fillId="0" borderId="0" xfId="15" applyNumberFormat="1" applyFont="1" applyFill="1" applyBorder="1" applyAlignment="1">
      <alignment/>
    </xf>
    <xf numFmtId="41" fontId="2" fillId="0" borderId="3" xfId="15" applyNumberFormat="1" applyFont="1" applyFill="1" applyBorder="1" applyAlignment="1">
      <alignment/>
    </xf>
    <xf numFmtId="41" fontId="2" fillId="0" borderId="4" xfId="15" applyNumberFormat="1" applyFont="1" applyFill="1" applyBorder="1" applyAlignment="1">
      <alignment/>
    </xf>
    <xf numFmtId="41" fontId="7" fillId="0" borderId="0" xfId="15" applyNumberFormat="1" applyFont="1" applyFill="1" applyBorder="1" applyAlignment="1">
      <alignment/>
    </xf>
    <xf numFmtId="41" fontId="2" fillId="0" borderId="1"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2"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7" fillId="0" borderId="1" xfId="15" applyNumberFormat="1" applyFont="1" applyFill="1" applyBorder="1" applyAlignment="1">
      <alignment/>
    </xf>
    <xf numFmtId="41" fontId="3" fillId="0" borderId="0" xfId="15" applyNumberFormat="1" applyFont="1" applyFill="1" applyBorder="1" applyAlignment="1">
      <alignment horizontal="right"/>
    </xf>
    <xf numFmtId="41" fontId="3" fillId="0" borderId="1" xfId="15" applyNumberFormat="1" applyFont="1" applyFill="1" applyBorder="1" applyAlignment="1">
      <alignment/>
    </xf>
    <xf numFmtId="41" fontId="3" fillId="0" borderId="1" xfId="15" applyNumberFormat="1" applyFont="1" applyFill="1" applyBorder="1" applyAlignment="1">
      <alignment horizontal="right"/>
    </xf>
    <xf numFmtId="41" fontId="3" fillId="0" borderId="3"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1"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1" xfId="0" applyNumberFormat="1" applyFont="1" applyFill="1" applyBorder="1" applyAlignment="1">
      <alignment/>
    </xf>
    <xf numFmtId="41" fontId="3" fillId="0" borderId="4" xfId="0" applyNumberFormat="1" applyFont="1" applyFill="1" applyBorder="1" applyAlignment="1">
      <alignment/>
    </xf>
    <xf numFmtId="41" fontId="1" fillId="0" borderId="0" xfId="15" applyNumberFormat="1" applyFont="1" applyFill="1" applyBorder="1" applyAlignment="1">
      <alignment horizontal="right"/>
    </xf>
    <xf numFmtId="41" fontId="1" fillId="0" borderId="0" xfId="15" applyNumberFormat="1" applyFont="1" applyFill="1" applyAlignment="1">
      <alignment/>
    </xf>
    <xf numFmtId="41" fontId="1" fillId="0" borderId="1" xfId="15" applyNumberFormat="1" applyFont="1" applyFill="1" applyBorder="1" applyAlignment="1">
      <alignment horizontal="right"/>
    </xf>
    <xf numFmtId="41" fontId="1" fillId="0" borderId="1" xfId="15" applyNumberFormat="1" applyFont="1" applyFill="1" applyBorder="1" applyAlignment="1">
      <alignment/>
    </xf>
    <xf numFmtId="41" fontId="1" fillId="0" borderId="3" xfId="15" applyNumberFormat="1" applyFont="1" applyFill="1" applyBorder="1" applyAlignment="1">
      <alignment horizontal="right"/>
    </xf>
    <xf numFmtId="41" fontId="1" fillId="0" borderId="0" xfId="0" applyNumberFormat="1" applyFont="1" applyFill="1" applyBorder="1" applyAlignment="1">
      <alignment horizontal="right"/>
    </xf>
    <xf numFmtId="41" fontId="1" fillId="0" borderId="0" xfId="0" applyNumberFormat="1" applyFont="1" applyFill="1" applyAlignment="1">
      <alignment wrapText="1"/>
    </xf>
    <xf numFmtId="41" fontId="1" fillId="0" borderId="0" xfId="15" applyNumberFormat="1" applyFont="1" applyFill="1" applyAlignment="1">
      <alignment wrapText="1"/>
    </xf>
    <xf numFmtId="41" fontId="1" fillId="0" borderId="1" xfId="15" applyNumberFormat="1" applyFont="1" applyFill="1" applyBorder="1" applyAlignment="1">
      <alignment wrapText="1"/>
    </xf>
    <xf numFmtId="41" fontId="1" fillId="0" borderId="1" xfId="0" applyNumberFormat="1" applyFont="1" applyFill="1" applyBorder="1" applyAlignment="1">
      <alignment/>
    </xf>
    <xf numFmtId="41" fontId="1" fillId="0" borderId="4" xfId="0" applyNumberFormat="1" applyFont="1" applyFill="1" applyBorder="1" applyAlignment="1">
      <alignment/>
    </xf>
    <xf numFmtId="0" fontId="1" fillId="0" borderId="0" xfId="0" applyFont="1" applyAlignment="1">
      <alignment vertical="top"/>
    </xf>
    <xf numFmtId="41" fontId="1" fillId="0" borderId="0" xfId="0" applyNumberFormat="1" applyFont="1" applyFill="1" applyAlignment="1">
      <alignment horizontal="justify" vertical="top"/>
    </xf>
    <xf numFmtId="41" fontId="1" fillId="0" borderId="0" xfId="0" applyNumberFormat="1" applyFont="1" applyFill="1" applyAlignment="1">
      <alignment horizontal="right"/>
    </xf>
    <xf numFmtId="41" fontId="1" fillId="0" borderId="0" xfId="0" applyNumberFormat="1" applyFont="1" applyFill="1" applyAlignment="1">
      <alignment horizontal="right" vertical="top"/>
    </xf>
    <xf numFmtId="41" fontId="1" fillId="0" borderId="0" xfId="15" applyNumberFormat="1" applyFont="1" applyFill="1" applyAlignment="1">
      <alignment horizontal="right"/>
    </xf>
    <xf numFmtId="41" fontId="1" fillId="0" borderId="0" xfId="0" applyNumberFormat="1" applyFont="1" applyAlignment="1">
      <alignment horizontal="right" vertical="top"/>
    </xf>
    <xf numFmtId="41" fontId="1" fillId="0" borderId="0" xfId="0" applyNumberFormat="1" applyFont="1" applyAlignment="1">
      <alignment horizontal="right"/>
    </xf>
    <xf numFmtId="0" fontId="18" fillId="0" borderId="0" xfId="0" applyFont="1" applyAlignment="1">
      <alignment vertical="top"/>
    </xf>
    <xf numFmtId="41" fontId="1" fillId="0" borderId="4" xfId="0" applyNumberFormat="1" applyFont="1" applyBorder="1" applyAlignment="1">
      <alignment horizontal="right"/>
    </xf>
    <xf numFmtId="0" fontId="1" fillId="0" borderId="0" xfId="0" applyFont="1" applyFill="1" applyAlignment="1">
      <alignment horizontal="justify"/>
    </xf>
    <xf numFmtId="179" fontId="1" fillId="0" borderId="0" xfId="15" applyNumberFormat="1" applyFont="1" applyFill="1" applyAlignment="1">
      <alignment horizontal="justify"/>
    </xf>
    <xf numFmtId="0" fontId="1" fillId="0" borderId="0" xfId="0" applyFont="1" applyFill="1" applyBorder="1" applyAlignment="1">
      <alignment horizontal="justify"/>
    </xf>
    <xf numFmtId="0" fontId="3" fillId="0" borderId="0" xfId="0" applyFont="1" applyFill="1" applyBorder="1" applyAlignment="1">
      <alignment horizontal="right" vertical="justify"/>
    </xf>
    <xf numFmtId="14" fontId="3" fillId="0" borderId="0" xfId="0" applyNumberFormat="1" applyFont="1" applyFill="1" applyBorder="1" applyAlignment="1">
      <alignment horizontal="right"/>
    </xf>
    <xf numFmtId="41" fontId="1" fillId="0" borderId="0" xfId="0" applyNumberFormat="1" applyFont="1" applyFill="1" applyBorder="1" applyAlignment="1">
      <alignment/>
    </xf>
    <xf numFmtId="41" fontId="3" fillId="0" borderId="0" xfId="0" applyNumberFormat="1" applyFont="1" applyFill="1" applyBorder="1" applyAlignment="1">
      <alignment horizontal="right" vertical="justify"/>
    </xf>
    <xf numFmtId="0" fontId="18" fillId="0" borderId="0" xfId="0" applyFont="1" applyAlignment="1">
      <alignment/>
    </xf>
    <xf numFmtId="41" fontId="1" fillId="0" borderId="4" xfId="0" applyNumberFormat="1" applyFont="1" applyFill="1" applyBorder="1" applyAlignment="1">
      <alignment horizontal="right"/>
    </xf>
    <xf numFmtId="10" fontId="1" fillId="0" borderId="0" xfId="22" applyNumberFormat="1" applyFont="1" applyFill="1" applyBorder="1" applyAlignment="1">
      <alignment/>
    </xf>
    <xf numFmtId="41" fontId="7" fillId="0" borderId="0" xfId="15" applyNumberFormat="1" applyFont="1" applyBorder="1" applyAlignment="1">
      <alignment/>
    </xf>
    <xf numFmtId="41" fontId="7" fillId="0" borderId="0" xfId="15" applyNumberFormat="1" applyFont="1" applyAlignment="1">
      <alignment wrapText="1"/>
    </xf>
    <xf numFmtId="41" fontId="2" fillId="0" borderId="0" xfId="15" applyNumberFormat="1" applyFont="1" applyAlignment="1">
      <alignment wrapText="1"/>
    </xf>
    <xf numFmtId="41" fontId="2" fillId="0" borderId="1" xfId="15" applyNumberFormat="1" applyFont="1" applyBorder="1" applyAlignment="1">
      <alignment wrapText="1"/>
    </xf>
    <xf numFmtId="41" fontId="7" fillId="0" borderId="0" xfId="15" applyNumberFormat="1" applyFont="1" applyAlignment="1">
      <alignment/>
    </xf>
    <xf numFmtId="41" fontId="7" fillId="0" borderId="0" xfId="15" applyNumberFormat="1" applyFont="1" applyBorder="1" applyAlignment="1">
      <alignment/>
    </xf>
    <xf numFmtId="41" fontId="7" fillId="0" borderId="0" xfId="15" applyNumberFormat="1" applyFont="1" applyBorder="1" applyAlignment="1">
      <alignment wrapText="1"/>
    </xf>
    <xf numFmtId="41" fontId="7" fillId="0" borderId="0" xfId="15" applyNumberFormat="1" applyFont="1" applyAlignment="1">
      <alignment/>
    </xf>
    <xf numFmtId="41" fontId="7" fillId="0" borderId="4" xfId="15" applyNumberFormat="1" applyFont="1" applyBorder="1" applyAlignment="1">
      <alignment/>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1" xfId="15" applyNumberFormat="1" applyFont="1" applyBorder="1" applyAlignment="1">
      <alignment/>
    </xf>
    <xf numFmtId="41" fontId="2" fillId="0" borderId="4" xfId="15" applyNumberFormat="1" applyFont="1" applyBorder="1" applyAlignment="1">
      <alignment/>
    </xf>
    <xf numFmtId="41" fontId="2" fillId="0" borderId="1" xfId="15" applyNumberFormat="1" applyFont="1" applyFill="1" applyBorder="1" applyAlignment="1">
      <alignment wrapText="1"/>
    </xf>
    <xf numFmtId="41" fontId="7" fillId="0" borderId="0" xfId="15" applyNumberFormat="1" applyFont="1" applyFill="1" applyBorder="1" applyAlignment="1">
      <alignment vertical="center"/>
    </xf>
    <xf numFmtId="41" fontId="2"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1" xfId="15" applyNumberFormat="1" applyFont="1" applyFill="1" applyBorder="1" applyAlignment="1">
      <alignment vertical="center"/>
    </xf>
    <xf numFmtId="41" fontId="2" fillId="0" borderId="1" xfId="15" applyNumberFormat="1" applyFont="1" applyFill="1" applyBorder="1" applyAlignment="1">
      <alignment vertical="center"/>
    </xf>
    <xf numFmtId="41" fontId="7" fillId="0" borderId="0" xfId="15" applyNumberFormat="1" applyFont="1" applyFill="1" applyBorder="1" applyAlignment="1">
      <alignment/>
    </xf>
    <xf numFmtId="41" fontId="7" fillId="0" borderId="1" xfId="15" applyNumberFormat="1" applyFont="1" applyFill="1" applyBorder="1" applyAlignment="1">
      <alignment wrapText="1"/>
    </xf>
    <xf numFmtId="41" fontId="2" fillId="0" borderId="0" xfId="15" applyNumberFormat="1" applyFont="1" applyBorder="1" applyAlignment="1">
      <alignment wrapText="1"/>
    </xf>
    <xf numFmtId="41" fontId="7" fillId="0" borderId="1" xfId="15" applyNumberFormat="1" applyFont="1" applyFill="1" applyBorder="1" applyAlignment="1">
      <alignment/>
    </xf>
    <xf numFmtId="41" fontId="7" fillId="0" borderId="4" xfId="15" applyNumberFormat="1" applyFont="1" applyFill="1" applyBorder="1" applyAlignment="1">
      <alignment/>
    </xf>
    <xf numFmtId="41" fontId="2" fillId="0" borderId="4" xfId="15" applyNumberFormat="1" applyFont="1" applyFill="1" applyBorder="1" applyAlignment="1">
      <alignment/>
    </xf>
    <xf numFmtId="41" fontId="7" fillId="0" borderId="4" xfId="15" applyNumberFormat="1" applyFont="1" applyFill="1" applyBorder="1" applyAlignment="1">
      <alignment vertical="center"/>
    </xf>
    <xf numFmtId="41" fontId="2" fillId="0" borderId="4"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19" fillId="0" borderId="0" xfId="0" applyFont="1" applyAlignment="1">
      <alignment/>
    </xf>
    <xf numFmtId="0" fontId="18" fillId="0" borderId="0" xfId="0" applyFont="1" applyFill="1" applyBorder="1" applyAlignment="1">
      <alignment/>
    </xf>
    <xf numFmtId="41" fontId="2" fillId="0" borderId="8" xfId="15" applyNumberFormat="1" applyFont="1" applyBorder="1" applyAlignment="1">
      <alignment/>
    </xf>
    <xf numFmtId="41" fontId="2" fillId="0" borderId="9" xfId="15" applyNumberFormat="1" applyFont="1" applyBorder="1" applyAlignment="1">
      <alignment/>
    </xf>
    <xf numFmtId="0" fontId="1" fillId="0" borderId="0" xfId="0" applyFont="1" applyAlignment="1" quotePrefix="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41" fontId="1" fillId="0" borderId="4" xfId="0" applyNumberFormat="1" applyFont="1" applyBorder="1" applyAlignment="1">
      <alignment horizontal="right" vertical="top"/>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5" fillId="2" borderId="0" xfId="0" applyFont="1" applyFill="1" applyBorder="1" applyAlignment="1">
      <alignment/>
    </xf>
    <xf numFmtId="0" fontId="3" fillId="2" borderId="0" xfId="0" applyFont="1" applyFill="1" applyBorder="1" applyAlignment="1">
      <alignment/>
    </xf>
    <xf numFmtId="0" fontId="6" fillId="2" borderId="0"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horizontal="right" vertical="top" wrapText="1"/>
    </xf>
    <xf numFmtId="0" fontId="7" fillId="2" borderId="0" xfId="0" applyFont="1" applyFill="1" applyBorder="1" applyAlignment="1">
      <alignment horizontal="right"/>
    </xf>
    <xf numFmtId="0" fontId="2" fillId="2" borderId="0" xfId="0" applyFont="1" applyFill="1" applyBorder="1" applyAlignment="1">
      <alignment/>
    </xf>
    <xf numFmtId="15" fontId="7" fillId="2" borderId="0" xfId="0" applyNumberFormat="1" applyFont="1" applyFill="1" applyBorder="1" applyAlignment="1" quotePrefix="1">
      <alignment horizontal="right"/>
    </xf>
    <xf numFmtId="14" fontId="7" fillId="2" borderId="0" xfId="0" applyNumberFormat="1" applyFont="1" applyFill="1" applyBorder="1" applyAlignment="1">
      <alignment horizontal="right"/>
    </xf>
    <xf numFmtId="0" fontId="2" fillId="2" borderId="0" xfId="0" applyNumberFormat="1" applyFont="1" applyFill="1" applyBorder="1" applyAlignment="1">
      <alignment horizontal="left"/>
    </xf>
    <xf numFmtId="0" fontId="2" fillId="2" borderId="0" xfId="0" applyFont="1" applyFill="1" applyBorder="1" applyAlignment="1">
      <alignment vertical="center"/>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0" fontId="2" fillId="2" borderId="0" xfId="0" applyFont="1" applyFill="1" applyBorder="1" applyAlignment="1">
      <alignment/>
    </xf>
    <xf numFmtId="0" fontId="2" fillId="2" borderId="0" xfId="0" applyNumberFormat="1" applyFont="1" applyFill="1" applyBorder="1" applyAlignment="1">
      <alignment horizontal="left" wrapText="1"/>
    </xf>
    <xf numFmtId="0" fontId="2" fillId="2" borderId="0" xfId="0" applyFont="1" applyFill="1" applyBorder="1" applyAlignment="1">
      <alignment wrapText="1"/>
    </xf>
    <xf numFmtId="41" fontId="2" fillId="2" borderId="0" xfId="15" applyNumberFormat="1" applyFont="1" applyFill="1" applyBorder="1" applyAlignment="1">
      <alignment wrapText="1"/>
    </xf>
    <xf numFmtId="0" fontId="7" fillId="2" borderId="0" xfId="0" applyNumberFormat="1" applyFont="1" applyFill="1" applyBorder="1" applyAlignment="1">
      <alignment horizontal="left"/>
    </xf>
    <xf numFmtId="0" fontId="2" fillId="2" borderId="0" xfId="0" applyFont="1" applyFill="1" applyBorder="1" applyAlignment="1">
      <alignment vertical="top"/>
    </xf>
    <xf numFmtId="200" fontId="7" fillId="2" borderId="0" xfId="15" applyNumberFormat="1" applyFont="1" applyFill="1" applyBorder="1" applyAlignment="1">
      <alignment/>
    </xf>
    <xf numFmtId="200" fontId="2" fillId="2" borderId="0" xfId="15" applyNumberFormat="1" applyFont="1" applyFill="1" applyBorder="1" applyAlignment="1">
      <alignment/>
    </xf>
    <xf numFmtId="0" fontId="7" fillId="2" borderId="0" xfId="0" applyNumberFormat="1" applyFont="1" applyFill="1" applyBorder="1" applyAlignment="1">
      <alignment horizontal="left" wrapText="1"/>
    </xf>
    <xf numFmtId="0" fontId="10" fillId="2" borderId="0" xfId="0" applyFont="1" applyFill="1" applyBorder="1" applyAlignment="1">
      <alignment/>
    </xf>
    <xf numFmtId="0" fontId="9" fillId="2" borderId="0" xfId="0" applyFont="1" applyFill="1" applyBorder="1" applyAlignment="1">
      <alignment/>
    </xf>
    <xf numFmtId="41" fontId="7" fillId="2" borderId="0" xfId="15" applyNumberFormat="1" applyFont="1" applyFill="1" applyBorder="1" applyAlignment="1">
      <alignment/>
    </xf>
    <xf numFmtId="0" fontId="1" fillId="2" borderId="0" xfId="0" applyNumberFormat="1" applyFont="1" applyFill="1" applyBorder="1" applyAlignment="1">
      <alignment horizontal="left"/>
    </xf>
    <xf numFmtId="0" fontId="7" fillId="2" borderId="0" xfId="0" applyFont="1" applyFill="1" applyBorder="1" applyAlignment="1">
      <alignment horizontal="right" wrapText="1"/>
    </xf>
    <xf numFmtId="0" fontId="2" fillId="2" borderId="0" xfId="0" applyNumberFormat="1" applyFont="1" applyFill="1" applyBorder="1" applyAlignment="1">
      <alignment vertical="center" wrapText="1"/>
    </xf>
    <xf numFmtId="0" fontId="10" fillId="2" borderId="0" xfId="0" applyFont="1" applyFill="1" applyBorder="1" applyAlignment="1">
      <alignment vertical="center"/>
    </xf>
    <xf numFmtId="200" fontId="7" fillId="2" borderId="0" xfId="15" applyNumberFormat="1" applyFont="1" applyFill="1" applyBorder="1" applyAlignment="1">
      <alignment horizontal="right"/>
    </xf>
    <xf numFmtId="200" fontId="2" fillId="2" borderId="0" xfId="15" applyNumberFormat="1" applyFont="1" applyFill="1" applyBorder="1" applyAlignment="1">
      <alignment horizontal="right"/>
    </xf>
    <xf numFmtId="179" fontId="7" fillId="2" borderId="0" xfId="15" applyNumberFormat="1" applyFont="1" applyFill="1" applyBorder="1" applyAlignment="1">
      <alignment/>
    </xf>
    <xf numFmtId="179" fontId="2" fillId="2" borderId="0" xfId="15" applyNumberFormat="1" applyFont="1" applyFill="1" applyBorder="1" applyAlignment="1">
      <alignment/>
    </xf>
    <xf numFmtId="0" fontId="1" fillId="2" borderId="0" xfId="0" applyFont="1" applyFill="1" applyBorder="1" applyAlignment="1">
      <alignment/>
    </xf>
    <xf numFmtId="41" fontId="3" fillId="2" borderId="0" xfId="0" applyNumberFormat="1" applyFont="1" applyFill="1" applyBorder="1" applyAlignment="1">
      <alignment/>
    </xf>
    <xf numFmtId="41" fontId="1" fillId="2" borderId="0" xfId="0" applyNumberFormat="1" applyFont="1" applyFill="1" applyBorder="1" applyAlignment="1">
      <alignment/>
    </xf>
    <xf numFmtId="15" fontId="7" fillId="2" borderId="0" xfId="0" applyNumberFormat="1" applyFont="1" applyFill="1" applyBorder="1" applyAlignment="1">
      <alignment horizontal="right" wrapText="1"/>
    </xf>
    <xf numFmtId="14" fontId="7" fillId="2" borderId="0" xfId="0" applyNumberFormat="1" applyFont="1" applyFill="1" applyBorder="1" applyAlignment="1">
      <alignment horizontal="right" wrapText="1"/>
    </xf>
    <xf numFmtId="41" fontId="2" fillId="0" borderId="0" xfId="0" applyNumberFormat="1" applyFont="1" applyAlignment="1">
      <alignment/>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179" fontId="6" fillId="0" borderId="0" xfId="21" applyNumberFormat="1" applyFont="1" applyFill="1" applyAlignment="1">
      <alignment/>
      <protection/>
    </xf>
    <xf numFmtId="0" fontId="6" fillId="0" borderId="0" xfId="21" applyFont="1" applyAlignment="1">
      <alignment/>
      <protection/>
    </xf>
    <xf numFmtId="41" fontId="2" fillId="0" borderId="10" xfId="15" applyNumberFormat="1" applyFont="1" applyBorder="1" applyAlignment="1">
      <alignment/>
    </xf>
    <xf numFmtId="41" fontId="2" fillId="0" borderId="2" xfId="15" applyNumberFormat="1" applyFont="1" applyBorder="1" applyAlignment="1">
      <alignment/>
    </xf>
    <xf numFmtId="41" fontId="2" fillId="0" borderId="11" xfId="15" applyNumberFormat="1" applyFont="1" applyBorder="1" applyAlignment="1">
      <alignment/>
    </xf>
    <xf numFmtId="41" fontId="2" fillId="0" borderId="12" xfId="15" applyNumberFormat="1" applyFont="1" applyBorder="1" applyAlignment="1">
      <alignment/>
    </xf>
    <xf numFmtId="41" fontId="2" fillId="0" borderId="13" xfId="15" applyNumberFormat="1" applyFont="1" applyBorder="1" applyAlignment="1">
      <alignment/>
    </xf>
    <xf numFmtId="0" fontId="6" fillId="0" borderId="0" xfId="21" applyFont="1" applyFill="1" applyAlignment="1">
      <alignment wrapText="1"/>
      <protection/>
    </xf>
    <xf numFmtId="0" fontId="6" fillId="0" borderId="0" xfId="21" applyFont="1" applyAlignment="1">
      <alignment wrapText="1"/>
      <protection/>
    </xf>
    <xf numFmtId="179" fontId="6" fillId="0" borderId="0" xfId="21" applyNumberFormat="1" applyFont="1" applyFill="1">
      <alignment/>
      <protection/>
    </xf>
    <xf numFmtId="0" fontId="18" fillId="0" borderId="0" xfId="0" applyFont="1" applyFill="1" applyBorder="1" applyAlignment="1" quotePrefix="1">
      <alignment horizontal="lef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quotePrefix="1">
      <alignment/>
      <protection/>
    </xf>
    <xf numFmtId="15" fontId="6" fillId="0" borderId="0" xfId="21" applyNumberFormat="1" applyFont="1" quotePrefix="1">
      <alignment/>
      <protection/>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horizontal="justify" vertical="top"/>
    </xf>
    <xf numFmtId="0" fontId="3" fillId="0" borderId="0" xfId="0" applyFont="1" applyFill="1" applyBorder="1" applyAlignment="1">
      <alignment horizontal="left"/>
    </xf>
    <xf numFmtId="0" fontId="3" fillId="0" borderId="0" xfId="0" applyFont="1" applyAlignment="1">
      <alignment horizontal="justify" vertical="top" wrapText="1"/>
    </xf>
    <xf numFmtId="0" fontId="3" fillId="0" borderId="0" xfId="0" applyFont="1" applyAlignment="1">
      <alignment horizontal="justify" wrapText="1"/>
    </xf>
    <xf numFmtId="0" fontId="7" fillId="2" borderId="0" xfId="0" applyFont="1" applyFill="1" applyBorder="1" applyAlignment="1">
      <alignment horizontal="center"/>
    </xf>
    <xf numFmtId="14" fontId="3" fillId="0" borderId="0" xfId="0" applyNumberFormat="1" applyFont="1" applyFill="1" applyBorder="1" applyAlignment="1" quotePrefix="1">
      <alignment horizontal="right"/>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4" fillId="0" borderId="0" xfId="0" applyFont="1" applyAlignment="1">
      <alignment horizontal="center"/>
    </xf>
    <xf numFmtId="0" fontId="2" fillId="0" borderId="0" xfId="0" applyNumberFormat="1" applyFont="1" applyAlignment="1">
      <alignment horizontal="left" wrapText="1"/>
    </xf>
    <xf numFmtId="0" fontId="6" fillId="0" borderId="0" xfId="0" applyFont="1" applyAlignment="1">
      <alignment horizontal="center"/>
    </xf>
    <xf numFmtId="0" fontId="7" fillId="0" borderId="1" xfId="21" applyFont="1" applyBorder="1" applyAlignment="1">
      <alignment horizontal="center"/>
      <protection/>
    </xf>
    <xf numFmtId="0" fontId="2" fillId="0" borderId="0" xfId="21" applyFont="1" applyAlignment="1">
      <alignment horizontal="left" wrapText="1"/>
      <protection/>
    </xf>
    <xf numFmtId="0" fontId="7" fillId="0" borderId="0" xfId="21" applyFont="1" applyAlignment="1">
      <alignment wrapText="1"/>
      <protection/>
    </xf>
    <xf numFmtId="0" fontId="2" fillId="0" borderId="0" xfId="21" applyFont="1" applyAlignment="1">
      <alignment horizontal="left" vertical="top" wrapText="1"/>
      <protection/>
    </xf>
    <xf numFmtId="0" fontId="2" fillId="0" borderId="0" xfId="21" applyFont="1" applyBorder="1" applyAlignment="1">
      <alignment wrapText="1"/>
      <protection/>
    </xf>
    <xf numFmtId="0" fontId="2" fillId="0" borderId="0" xfId="21" applyFont="1" applyAlignment="1">
      <alignment wrapText="1"/>
      <protection/>
    </xf>
    <xf numFmtId="0" fontId="1" fillId="0" borderId="0" xfId="0" applyFont="1" applyFill="1" applyAlignment="1">
      <alignment horizontal="left" wrapText="1"/>
    </xf>
    <xf numFmtId="0" fontId="1" fillId="0" borderId="0" xfId="0" applyFont="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4" fillId="0" borderId="0" xfId="0" applyFont="1" applyFill="1" applyBorder="1" applyAlignment="1">
      <alignment horizontal="center"/>
    </xf>
    <xf numFmtId="0" fontId="6" fillId="0" borderId="0" xfId="0" applyFont="1" applyFill="1" applyBorder="1" applyAlignment="1">
      <alignment horizontal="center"/>
    </xf>
    <xf numFmtId="0" fontId="4" fillId="2" borderId="0" xfId="0" applyFont="1" applyFill="1" applyBorder="1" applyAlignment="1">
      <alignment horizontal="center"/>
    </xf>
    <xf numFmtId="0" fontId="6" fillId="2" borderId="0" xfId="0" applyFont="1" applyFill="1" applyBorder="1" applyAlignment="1">
      <alignment horizontal="center"/>
    </xf>
    <xf numFmtId="0" fontId="3" fillId="2"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6"/>
  <sheetViews>
    <sheetView showGridLines="0" workbookViewId="0" topLeftCell="A10">
      <selection activeCell="J30" sqref="J30"/>
    </sheetView>
  </sheetViews>
  <sheetFormatPr defaultColWidth="9.140625" defaultRowHeight="12.75"/>
  <cols>
    <col min="1" max="1" width="29.57421875" style="1" customWidth="1"/>
    <col min="2" max="2" width="0.9921875" style="1" customWidth="1"/>
    <col min="3" max="3" width="13.28125" style="14" customWidth="1"/>
    <col min="4" max="4" width="16.57421875" style="1" customWidth="1"/>
    <col min="5" max="5" width="1.7109375" style="1" customWidth="1"/>
    <col min="6" max="6" width="12.8515625" style="14" customWidth="1"/>
    <col min="7" max="7" width="16.7109375" style="1" customWidth="1"/>
    <col min="8" max="8" width="3.7109375" style="1" customWidth="1"/>
    <col min="9" max="16384" width="9.140625" style="1" customWidth="1"/>
  </cols>
  <sheetData>
    <row r="1" spans="1:9" ht="18.75">
      <c r="A1" s="312" t="s">
        <v>140</v>
      </c>
      <c r="B1" s="312"/>
      <c r="C1" s="312"/>
      <c r="D1" s="312"/>
      <c r="E1" s="312"/>
      <c r="F1" s="312"/>
      <c r="G1" s="312"/>
      <c r="H1" s="6"/>
      <c r="I1" s="6"/>
    </row>
    <row r="2" spans="1:9" ht="12.75">
      <c r="A2" s="313" t="s">
        <v>24</v>
      </c>
      <c r="B2" s="313"/>
      <c r="C2" s="313"/>
      <c r="D2" s="313"/>
      <c r="E2" s="313"/>
      <c r="F2" s="313"/>
      <c r="G2" s="313"/>
      <c r="H2" s="7"/>
      <c r="I2" s="7"/>
    </row>
    <row r="3" spans="6:7" ht="12.75">
      <c r="F3" s="315"/>
      <c r="G3" s="315"/>
    </row>
    <row r="4" spans="1:7" ht="14.25">
      <c r="A4" s="8" t="s">
        <v>278</v>
      </c>
      <c r="G4" s="3"/>
    </row>
    <row r="5" spans="1:7" ht="12.75">
      <c r="A5" s="9" t="s">
        <v>59</v>
      </c>
      <c r="G5" s="3"/>
    </row>
    <row r="6" spans="3:7" s="2" customFormat="1" ht="27" customHeight="1">
      <c r="C6" s="35"/>
      <c r="F6" s="35"/>
      <c r="G6" s="4"/>
    </row>
    <row r="7" ht="12.75">
      <c r="A7" s="3" t="s">
        <v>137</v>
      </c>
    </row>
    <row r="8" ht="18.75" customHeight="1"/>
    <row r="9" spans="3:7" s="20" customFormat="1" ht="12">
      <c r="C9" s="314" t="s">
        <v>279</v>
      </c>
      <c r="D9" s="314"/>
      <c r="F9" s="314" t="s">
        <v>280</v>
      </c>
      <c r="G9" s="314"/>
    </row>
    <row r="10" spans="3:7" ht="48.75" customHeight="1">
      <c r="C10" s="36" t="s">
        <v>27</v>
      </c>
      <c r="D10" s="18" t="s">
        <v>52</v>
      </c>
      <c r="E10" s="19"/>
      <c r="F10" s="36" t="s">
        <v>51</v>
      </c>
      <c r="G10" s="18" t="s">
        <v>28</v>
      </c>
    </row>
    <row r="11" spans="3:7" s="17" customFormat="1" ht="17.25" customHeight="1">
      <c r="C11" s="81" t="s">
        <v>281</v>
      </c>
      <c r="D11" s="81" t="s">
        <v>282</v>
      </c>
      <c r="E11" s="19"/>
      <c r="F11" s="37" t="str">
        <f>C11</f>
        <v>31/12/07</v>
      </c>
      <c r="G11" s="27" t="str">
        <f>D11</f>
        <v>31/12/06</v>
      </c>
    </row>
    <row r="12" spans="3:7" s="17" customFormat="1" ht="12">
      <c r="C12" s="38" t="s">
        <v>26</v>
      </c>
      <c r="D12" s="19" t="s">
        <v>26</v>
      </c>
      <c r="E12" s="19"/>
      <c r="F12" s="38" t="s">
        <v>26</v>
      </c>
      <c r="G12" s="19" t="s">
        <v>26</v>
      </c>
    </row>
    <row r="13" ht="9" customHeight="1"/>
    <row r="14" spans="1:7" s="17" customFormat="1" ht="18" customHeight="1">
      <c r="A14" s="58" t="s">
        <v>61</v>
      </c>
      <c r="B14" s="21"/>
      <c r="C14" s="205">
        <f>F14-67482</f>
        <v>66715</v>
      </c>
      <c r="D14" s="206">
        <v>58163</v>
      </c>
      <c r="E14" s="207"/>
      <c r="F14" s="205">
        <v>134197</v>
      </c>
      <c r="G14" s="206">
        <v>137108</v>
      </c>
    </row>
    <row r="15" spans="1:7" s="17" customFormat="1" ht="18" customHeight="1">
      <c r="A15" s="58" t="s">
        <v>193</v>
      </c>
      <c r="B15" s="21"/>
      <c r="C15" s="208">
        <f>F15--65202</f>
        <v>-65052</v>
      </c>
      <c r="D15" s="209">
        <v>-56596</v>
      </c>
      <c r="E15" s="207"/>
      <c r="F15" s="208">
        <f>-126081-2115-2058</f>
        <v>-130254</v>
      </c>
      <c r="G15" s="209">
        <v>-132287</v>
      </c>
    </row>
    <row r="16" spans="1:7" s="17" customFormat="1" ht="18" customHeight="1">
      <c r="A16" s="57" t="s">
        <v>76</v>
      </c>
      <c r="B16" s="21"/>
      <c r="C16" s="206">
        <f>C14+C15</f>
        <v>1663</v>
      </c>
      <c r="D16" s="206">
        <v>1567</v>
      </c>
      <c r="E16" s="207"/>
      <c r="F16" s="205">
        <f>F14+F15</f>
        <v>3943</v>
      </c>
      <c r="G16" s="206">
        <v>4821</v>
      </c>
    </row>
    <row r="17" spans="1:7" s="30" customFormat="1" ht="18" customHeight="1">
      <c r="A17" s="58" t="s">
        <v>191</v>
      </c>
      <c r="B17" s="56"/>
      <c r="C17" s="210">
        <f>F17-230</f>
        <v>331</v>
      </c>
      <c r="D17" s="117">
        <v>44</v>
      </c>
      <c r="E17" s="201"/>
      <c r="F17" s="210">
        <f>230+331</f>
        <v>561</v>
      </c>
      <c r="G17" s="117">
        <v>250</v>
      </c>
    </row>
    <row r="18" spans="1:7" s="30" customFormat="1" ht="18" customHeight="1">
      <c r="A18" s="58" t="s">
        <v>67</v>
      </c>
      <c r="B18" s="56"/>
      <c r="C18" s="210">
        <f>F18-87</f>
        <v>30</v>
      </c>
      <c r="D18" s="117">
        <v>21</v>
      </c>
      <c r="E18" s="201"/>
      <c r="F18" s="210">
        <f>87+30</f>
        <v>117</v>
      </c>
      <c r="G18" s="117">
        <v>124</v>
      </c>
    </row>
    <row r="19" spans="1:7" s="112" customFormat="1" ht="18" customHeight="1">
      <c r="A19" s="58" t="s">
        <v>62</v>
      </c>
      <c r="C19" s="210">
        <f>F19--91</f>
        <v>-85</v>
      </c>
      <c r="D19" s="117">
        <v>-117</v>
      </c>
      <c r="E19" s="201"/>
      <c r="F19" s="210">
        <f>-91-85</f>
        <v>-176</v>
      </c>
      <c r="G19" s="117">
        <v>-247</v>
      </c>
    </row>
    <row r="20" spans="1:7" s="30" customFormat="1" ht="18" customHeight="1">
      <c r="A20" s="58" t="s">
        <v>192</v>
      </c>
      <c r="B20" s="56"/>
      <c r="C20" s="210">
        <f>F20-0</f>
        <v>0</v>
      </c>
      <c r="D20" s="117">
        <v>0</v>
      </c>
      <c r="E20" s="201"/>
      <c r="F20" s="210">
        <v>0</v>
      </c>
      <c r="G20" s="117">
        <v>-130</v>
      </c>
    </row>
    <row r="21" spans="1:7" s="71" customFormat="1" ht="18" customHeight="1">
      <c r="A21" s="70" t="s">
        <v>195</v>
      </c>
      <c r="C21" s="211">
        <f>F21--69</f>
        <v>-11</v>
      </c>
      <c r="D21" s="118">
        <v>-1</v>
      </c>
      <c r="E21" s="212"/>
      <c r="F21" s="213">
        <f>-69-11</f>
        <v>-80</v>
      </c>
      <c r="G21" s="204">
        <v>-7</v>
      </c>
    </row>
    <row r="22" spans="1:7" s="30" customFormat="1" ht="18" customHeight="1">
      <c r="A22" s="57" t="s">
        <v>100</v>
      </c>
      <c r="B22" s="56"/>
      <c r="C22" s="117">
        <f>SUM(C16:C21)</f>
        <v>1928</v>
      </c>
      <c r="D22" s="117">
        <v>1514</v>
      </c>
      <c r="E22" s="201"/>
      <c r="F22" s="210">
        <f>SUM(F16:F21)</f>
        <v>4365</v>
      </c>
      <c r="G22" s="117">
        <v>4811</v>
      </c>
    </row>
    <row r="23" spans="1:7" s="23" customFormat="1" ht="18" customHeight="1">
      <c r="A23" s="113" t="s">
        <v>25</v>
      </c>
      <c r="C23" s="213">
        <f>F23--937</f>
        <v>-530</v>
      </c>
      <c r="D23" s="118">
        <v>-744</v>
      </c>
      <c r="E23" s="199"/>
      <c r="F23" s="213">
        <f>-937-536+6</f>
        <v>-1467</v>
      </c>
      <c r="G23" s="118">
        <v>-1658</v>
      </c>
    </row>
    <row r="24" spans="1:7" s="116" customFormat="1" ht="18" customHeight="1" thickBot="1">
      <c r="A24" s="114" t="s">
        <v>101</v>
      </c>
      <c r="B24" s="115"/>
      <c r="C24" s="215">
        <f>SUM(C22:C23)</f>
        <v>1398</v>
      </c>
      <c r="D24" s="215">
        <v>770</v>
      </c>
      <c r="E24" s="199"/>
      <c r="F24" s="214">
        <f>SUM(F22:F23)</f>
        <v>2898</v>
      </c>
      <c r="G24" s="215">
        <v>3153</v>
      </c>
    </row>
    <row r="25" spans="1:7" s="17" customFormat="1" ht="18" customHeight="1">
      <c r="A25" s="24"/>
      <c r="B25" s="24"/>
      <c r="C25" s="143"/>
      <c r="D25" s="200"/>
      <c r="E25" s="200"/>
      <c r="F25" s="143"/>
      <c r="G25" s="200"/>
    </row>
    <row r="26" spans="1:7" s="17" customFormat="1" ht="18" customHeight="1">
      <c r="A26" s="58" t="s">
        <v>102</v>
      </c>
      <c r="B26" s="24"/>
      <c r="C26" s="143"/>
      <c r="D26" s="200"/>
      <c r="E26" s="200"/>
      <c r="F26" s="143"/>
      <c r="G26" s="200"/>
    </row>
    <row r="27" spans="1:7" s="17" customFormat="1" ht="18" customHeight="1">
      <c r="A27" s="58" t="s">
        <v>104</v>
      </c>
      <c r="B27" s="24"/>
      <c r="C27" s="143">
        <f>F27-50</f>
        <v>10</v>
      </c>
      <c r="D27" s="200">
        <v>30</v>
      </c>
      <c r="E27" s="200"/>
      <c r="F27" s="143">
        <f>60</f>
        <v>60</v>
      </c>
      <c r="G27" s="200">
        <v>105</v>
      </c>
    </row>
    <row r="28" spans="1:7" s="17" customFormat="1" ht="18" customHeight="1">
      <c r="A28" s="58" t="s">
        <v>103</v>
      </c>
      <c r="B28" s="24"/>
      <c r="C28" s="143">
        <f>F28-1450</f>
        <v>1388</v>
      </c>
      <c r="D28" s="200">
        <v>740</v>
      </c>
      <c r="E28" s="200"/>
      <c r="F28" s="143">
        <f>F29-F27</f>
        <v>2838</v>
      </c>
      <c r="G28" s="134">
        <v>3048</v>
      </c>
    </row>
    <row r="29" spans="1:7" s="21" customFormat="1" ht="18" customHeight="1" thickBot="1">
      <c r="A29" s="72"/>
      <c r="B29" s="73"/>
      <c r="C29" s="217">
        <f>C24</f>
        <v>1398</v>
      </c>
      <c r="D29" s="217">
        <v>770</v>
      </c>
      <c r="E29" s="218"/>
      <c r="F29" s="216">
        <f>F24</f>
        <v>2898</v>
      </c>
      <c r="G29" s="217">
        <v>3153</v>
      </c>
    </row>
    <row r="30" spans="1:7" s="17" customFormat="1" ht="18" customHeight="1">
      <c r="A30" s="24"/>
      <c r="B30" s="24"/>
      <c r="C30" s="39"/>
      <c r="D30" s="22"/>
      <c r="E30" s="22"/>
      <c r="F30" s="39"/>
      <c r="G30" s="22"/>
    </row>
    <row r="31" spans="1:7" s="17" customFormat="1" ht="18" customHeight="1">
      <c r="A31" s="119" t="s">
        <v>68</v>
      </c>
      <c r="B31" s="24"/>
      <c r="C31" s="120"/>
      <c r="D31" s="89"/>
      <c r="E31" s="89"/>
      <c r="F31" s="120"/>
      <c r="G31" s="89"/>
    </row>
    <row r="32" spans="1:7" s="40" customFormat="1" ht="18" customHeight="1">
      <c r="A32" s="121" t="s">
        <v>66</v>
      </c>
      <c r="B32" s="122"/>
      <c r="C32" s="123">
        <f>C28/'page 3-BS'!B17*100</f>
        <v>3.0004323389537397</v>
      </c>
      <c r="D32" s="124">
        <f>D28/'page 3-BS'!E17*100</f>
        <v>1.599654128837008</v>
      </c>
      <c r="E32" s="125"/>
      <c r="F32" s="123">
        <f>F28/'page 3-BS'!B17*100</f>
        <v>6.134889753566796</v>
      </c>
      <c r="G32" s="124">
        <f>G28/'page 3-BS'!E17*100</f>
        <v>6.5888456549935155</v>
      </c>
    </row>
    <row r="33" spans="1:7" s="40" customFormat="1" ht="18" customHeight="1">
      <c r="A33" s="121" t="s">
        <v>95</v>
      </c>
      <c r="B33" s="122"/>
      <c r="C33" s="127" t="s">
        <v>79</v>
      </c>
      <c r="D33" s="126" t="s">
        <v>79</v>
      </c>
      <c r="E33" s="125"/>
      <c r="F33" s="127" t="s">
        <v>79</v>
      </c>
      <c r="G33" s="126" t="s">
        <v>79</v>
      </c>
    </row>
    <row r="34" spans="1:6" ht="12.75">
      <c r="A34" s="10"/>
      <c r="C34" s="13"/>
      <c r="F34" s="13"/>
    </row>
    <row r="35" spans="1:6" ht="15.75" customHeight="1">
      <c r="A35" s="10"/>
      <c r="C35" s="13"/>
      <c r="F35" s="13"/>
    </row>
    <row r="36" spans="1:3" ht="12.75">
      <c r="A36" s="10"/>
      <c r="C36" s="13"/>
    </row>
    <row r="37" spans="1:7" ht="36" customHeight="1">
      <c r="A37" s="311" t="s">
        <v>270</v>
      </c>
      <c r="B37" s="311"/>
      <c r="C37" s="311"/>
      <c r="D37" s="311"/>
      <c r="E37" s="311"/>
      <c r="F37" s="311"/>
      <c r="G37" s="311"/>
    </row>
    <row r="38" ht="27.75" customHeight="1"/>
    <row r="39" spans="1:3" ht="12.75">
      <c r="A39" s="10"/>
      <c r="C39" s="13"/>
    </row>
    <row r="40" spans="1:3" ht="12.75">
      <c r="A40" s="10"/>
      <c r="C40" s="13"/>
    </row>
    <row r="41" ht="12.75">
      <c r="A41" s="10"/>
    </row>
    <row r="42" ht="12.75">
      <c r="A42" s="10"/>
    </row>
    <row r="43" ht="12.75">
      <c r="A43" s="10"/>
    </row>
    <row r="66" ht="12.75">
      <c r="A66" s="29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6"/>
  <sheetViews>
    <sheetView showGridLines="0" workbookViewId="0" topLeftCell="A28">
      <selection activeCell="A37" sqref="D3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29" customWidth="1"/>
    <col min="11" max="11" width="1.57421875" style="14" customWidth="1"/>
    <col min="12" max="12" width="11.57421875" style="129" customWidth="1"/>
    <col min="13" max="13" width="0.9921875" style="1" customWidth="1"/>
    <col min="14" max="14" width="11.8515625" style="129" customWidth="1"/>
    <col min="15" max="15" width="0.9921875" style="1" customWidth="1"/>
    <col min="16" max="16" width="15.8515625" style="1" customWidth="1"/>
    <col min="17" max="17" width="11.28125" style="1" hidden="1" customWidth="1"/>
    <col min="18" max="18" width="0.13671875" style="1" customWidth="1"/>
    <col min="19" max="16384" width="9.140625" style="1" customWidth="1"/>
  </cols>
  <sheetData>
    <row r="1" spans="1:17" s="14" customFormat="1" ht="18.75">
      <c r="A1" s="334" t="str">
        <f>'page 1-IS'!A1:G1</f>
        <v>BINA GOODYEAR BERHAD (18645-H)</v>
      </c>
      <c r="B1" s="334"/>
      <c r="C1" s="334"/>
      <c r="D1" s="334"/>
      <c r="E1" s="334"/>
      <c r="F1" s="334"/>
      <c r="G1" s="334"/>
      <c r="H1" s="334"/>
      <c r="I1" s="334"/>
      <c r="J1" s="334"/>
      <c r="K1" s="334"/>
      <c r="L1" s="334"/>
      <c r="M1" s="334"/>
      <c r="N1" s="334"/>
      <c r="O1" s="334"/>
      <c r="P1" s="334"/>
      <c r="Q1" s="51"/>
    </row>
    <row r="2" spans="1:17" s="14" customFormat="1" ht="12.75">
      <c r="A2" s="335" t="str">
        <f>'page 1-IS'!A2:G2</f>
        <v>(Incorporated in Malaysia)</v>
      </c>
      <c r="B2" s="335"/>
      <c r="C2" s="335"/>
      <c r="D2" s="335"/>
      <c r="E2" s="335"/>
      <c r="F2" s="335"/>
      <c r="G2" s="335"/>
      <c r="H2" s="335"/>
      <c r="I2" s="335"/>
      <c r="J2" s="335"/>
      <c r="K2" s="335"/>
      <c r="L2" s="335"/>
      <c r="M2" s="335"/>
      <c r="N2" s="335"/>
      <c r="O2" s="335"/>
      <c r="P2" s="335"/>
      <c r="Q2" s="52"/>
    </row>
    <row r="3" spans="10:16" s="14" customFormat="1" ht="12.75">
      <c r="J3" s="129"/>
      <c r="L3" s="129"/>
      <c r="N3" s="129"/>
      <c r="P3" s="13"/>
    </row>
    <row r="4" spans="1:16" s="14" customFormat="1" ht="14.25">
      <c r="A4" s="53" t="str">
        <f>'page 1-IS'!A4</f>
        <v>Interim report for the financial period ended 31 December 2007</v>
      </c>
      <c r="J4" s="129"/>
      <c r="L4" s="129"/>
      <c r="N4" s="129"/>
      <c r="P4" s="13"/>
    </row>
    <row r="5" spans="1:16" s="14" customFormat="1" ht="12.75">
      <c r="A5" s="54" t="s">
        <v>59</v>
      </c>
      <c r="J5" s="129"/>
      <c r="L5" s="129"/>
      <c r="N5" s="129"/>
      <c r="P5" s="13"/>
    </row>
    <row r="6" spans="1:15" s="35" customFormat="1" ht="12.75">
      <c r="A6" s="41"/>
      <c r="B6" s="41"/>
      <c r="C6" s="41"/>
      <c r="D6" s="41"/>
      <c r="E6" s="55"/>
      <c r="F6" s="41"/>
      <c r="G6" s="41"/>
      <c r="H6" s="41"/>
      <c r="I6" s="41"/>
      <c r="J6" s="185"/>
      <c r="K6" s="41"/>
      <c r="L6" s="185"/>
      <c r="M6" s="41"/>
      <c r="N6" s="185"/>
      <c r="O6" s="41"/>
    </row>
    <row r="7" spans="1:14" s="14" customFormat="1" ht="12.75">
      <c r="A7" s="13" t="s">
        <v>200</v>
      </c>
      <c r="J7" s="129"/>
      <c r="L7" s="129"/>
      <c r="N7" s="129"/>
    </row>
    <row r="8" spans="10:14" s="14" customFormat="1" ht="12.75">
      <c r="J8" s="129"/>
      <c r="L8" s="129"/>
      <c r="N8" s="129"/>
    </row>
    <row r="9" spans="1:16" s="14" customFormat="1" ht="18" customHeight="1">
      <c r="A9" s="13" t="s">
        <v>35</v>
      </c>
      <c r="B9" s="13"/>
      <c r="C9" s="3" t="s">
        <v>3</v>
      </c>
      <c r="D9" s="13"/>
      <c r="E9" s="13"/>
      <c r="J9" s="129"/>
      <c r="L9" s="129"/>
      <c r="N9" s="129"/>
      <c r="P9" s="15"/>
    </row>
    <row r="10" spans="10:16" s="14" customFormat="1" ht="3" customHeight="1">
      <c r="J10" s="129"/>
      <c r="L10" s="129"/>
      <c r="N10" s="129"/>
      <c r="P10" s="15"/>
    </row>
    <row r="11" spans="3:16" s="14" customFormat="1" ht="24.75" customHeight="1">
      <c r="C11" s="305" t="s">
        <v>4</v>
      </c>
      <c r="D11" s="305"/>
      <c r="E11" s="305"/>
      <c r="F11" s="305"/>
      <c r="G11" s="305"/>
      <c r="H11" s="305"/>
      <c r="I11" s="305"/>
      <c r="J11" s="305"/>
      <c r="K11" s="305"/>
      <c r="L11" s="305"/>
      <c r="M11" s="305"/>
      <c r="N11" s="305"/>
      <c r="O11" s="305"/>
      <c r="P11" s="305"/>
    </row>
    <row r="12" spans="3:16" s="14" customFormat="1" ht="3.75" customHeight="1">
      <c r="C12" s="31"/>
      <c r="D12" s="31"/>
      <c r="E12" s="31"/>
      <c r="F12" s="31"/>
      <c r="G12" s="31"/>
      <c r="H12" s="31"/>
      <c r="I12" s="31"/>
      <c r="J12" s="172"/>
      <c r="K12" s="31"/>
      <c r="L12" s="172"/>
      <c r="M12" s="31"/>
      <c r="N12" s="172"/>
      <c r="O12" s="31"/>
      <c r="P12" s="31"/>
    </row>
    <row r="13" spans="1:16" s="10" customFormat="1" ht="12.75" customHeight="1">
      <c r="A13" s="230" t="s">
        <v>36</v>
      </c>
      <c r="B13" s="230"/>
      <c r="C13" s="308" t="s">
        <v>229</v>
      </c>
      <c r="D13" s="308"/>
      <c r="E13" s="308"/>
      <c r="F13" s="308"/>
      <c r="G13" s="308"/>
      <c r="H13" s="308"/>
      <c r="I13" s="308"/>
      <c r="J13" s="308"/>
      <c r="K13" s="308"/>
      <c r="L13" s="308"/>
      <c r="M13" s="308"/>
      <c r="N13" s="308"/>
      <c r="O13" s="308"/>
      <c r="P13" s="308"/>
    </row>
    <row r="14" spans="10:16" s="14" customFormat="1" ht="3" customHeight="1">
      <c r="J14" s="129"/>
      <c r="L14" s="129"/>
      <c r="N14" s="129"/>
      <c r="P14" s="15"/>
    </row>
    <row r="15" spans="3:16" s="14" customFormat="1" ht="12.75" customHeight="1">
      <c r="C15" s="305" t="s">
        <v>1</v>
      </c>
      <c r="D15" s="305"/>
      <c r="E15" s="305"/>
      <c r="F15" s="305"/>
      <c r="G15" s="305"/>
      <c r="H15" s="305"/>
      <c r="I15" s="305"/>
      <c r="J15" s="305"/>
      <c r="K15" s="305"/>
      <c r="L15" s="305"/>
      <c r="M15" s="305"/>
      <c r="N15" s="305"/>
      <c r="O15" s="305"/>
      <c r="P15" s="305"/>
    </row>
    <row r="16" ht="3" customHeight="1"/>
    <row r="17" spans="1:3" ht="12.75">
      <c r="A17" s="3" t="s">
        <v>37</v>
      </c>
      <c r="C17" s="3" t="s">
        <v>0</v>
      </c>
    </row>
    <row r="18" ht="3" customHeight="1"/>
    <row r="19" ht="12.75" customHeight="1">
      <c r="C19" s="1" t="s">
        <v>2</v>
      </c>
    </row>
    <row r="20" ht="3" customHeight="1"/>
    <row r="21" spans="1:3" ht="12.75" customHeight="1">
      <c r="A21" s="3" t="s">
        <v>39</v>
      </c>
      <c r="C21" s="3" t="s">
        <v>44</v>
      </c>
    </row>
    <row r="22" ht="3" customHeight="1"/>
    <row r="23" ht="12.75" customHeight="1">
      <c r="C23" s="1" t="s">
        <v>289</v>
      </c>
    </row>
    <row r="24" ht="3" customHeight="1"/>
    <row r="25" spans="3:15" ht="12.75" customHeight="1">
      <c r="C25" s="35"/>
      <c r="D25" s="35"/>
      <c r="E25" s="35"/>
      <c r="F25" s="35"/>
      <c r="G25" s="35"/>
      <c r="H25" s="35"/>
      <c r="I25" s="35"/>
      <c r="J25" s="132" t="s">
        <v>45</v>
      </c>
      <c r="K25" s="46"/>
      <c r="L25" s="132" t="s">
        <v>5</v>
      </c>
      <c r="M25" s="46"/>
      <c r="N25" s="132" t="s">
        <v>69</v>
      </c>
      <c r="O25" s="2"/>
    </row>
    <row r="26" spans="3:15" ht="12.75" customHeight="1">
      <c r="C26" s="46" t="s">
        <v>220</v>
      </c>
      <c r="D26" s="35"/>
      <c r="E26" s="35"/>
      <c r="F26" s="35"/>
      <c r="G26" s="35"/>
      <c r="H26" s="35"/>
      <c r="I26" s="35"/>
      <c r="J26" s="132" t="s">
        <v>26</v>
      </c>
      <c r="K26" s="46"/>
      <c r="L26" s="132" t="s">
        <v>26</v>
      </c>
      <c r="M26" s="46"/>
      <c r="N26" s="132" t="s">
        <v>26</v>
      </c>
      <c r="O26" s="2"/>
    </row>
    <row r="27" spans="1:15" ht="12.75">
      <c r="A27" s="3"/>
      <c r="C27" s="226" t="s">
        <v>6</v>
      </c>
      <c r="D27" s="35"/>
      <c r="E27" s="35"/>
      <c r="F27" s="35"/>
      <c r="G27" s="35"/>
      <c r="H27" s="35"/>
      <c r="I27" s="35"/>
      <c r="J27" s="130"/>
      <c r="K27" s="35"/>
      <c r="L27" s="130"/>
      <c r="M27" s="35"/>
      <c r="N27" s="130"/>
      <c r="O27" s="2"/>
    </row>
    <row r="28" spans="1:15" ht="12.75">
      <c r="A28" s="3"/>
      <c r="C28" s="35" t="s">
        <v>230</v>
      </c>
      <c r="D28" s="35"/>
      <c r="E28" s="35"/>
      <c r="F28" s="35"/>
      <c r="G28" s="35"/>
      <c r="H28" s="35"/>
      <c r="I28" s="35"/>
      <c r="J28" s="130">
        <v>1569</v>
      </c>
      <c r="K28" s="35"/>
      <c r="L28" s="130">
        <v>0</v>
      </c>
      <c r="M28" s="35"/>
      <c r="N28" s="130">
        <f>J28+L28</f>
        <v>1569</v>
      </c>
      <c r="O28" s="2"/>
    </row>
    <row r="29" spans="1:15" ht="12.75">
      <c r="A29" s="3"/>
      <c r="C29" s="35" t="s">
        <v>9</v>
      </c>
      <c r="D29" s="35"/>
      <c r="E29" s="35"/>
      <c r="F29" s="35"/>
      <c r="G29" s="35"/>
      <c r="H29" s="35"/>
      <c r="I29" s="35"/>
      <c r="J29" s="130">
        <v>45625</v>
      </c>
      <c r="K29" s="35"/>
      <c r="L29" s="130">
        <v>0</v>
      </c>
      <c r="M29" s="35"/>
      <c r="N29" s="130">
        <f>J29+L29</f>
        <v>45625</v>
      </c>
      <c r="O29" s="2"/>
    </row>
    <row r="30" spans="1:15" ht="12.75">
      <c r="A30" s="3"/>
      <c r="C30" s="35" t="s">
        <v>8</v>
      </c>
      <c r="D30" s="35"/>
      <c r="E30" s="35"/>
      <c r="F30" s="35"/>
      <c r="G30" s="35"/>
      <c r="H30" s="35"/>
      <c r="I30" s="35"/>
      <c r="J30" s="169">
        <v>16048</v>
      </c>
      <c r="K30" s="35"/>
      <c r="L30" s="169">
        <v>0</v>
      </c>
      <c r="M30" s="35"/>
      <c r="N30" s="169">
        <f>J30+L30</f>
        <v>16048</v>
      </c>
      <c r="O30" s="2"/>
    </row>
    <row r="31" spans="3:15" ht="3" customHeight="1">
      <c r="C31" s="35"/>
      <c r="D31" s="35"/>
      <c r="E31" s="35"/>
      <c r="F31" s="35"/>
      <c r="G31" s="35"/>
      <c r="H31" s="35"/>
      <c r="I31" s="35"/>
      <c r="J31" s="130"/>
      <c r="K31" s="35"/>
      <c r="L31" s="130"/>
      <c r="M31" s="35"/>
      <c r="N31" s="130"/>
      <c r="O31" s="2"/>
    </row>
    <row r="32" spans="3:15" ht="12.75">
      <c r="C32" s="46"/>
      <c r="D32" s="46"/>
      <c r="E32" s="46"/>
      <c r="F32" s="46"/>
      <c r="G32" s="46"/>
      <c r="H32" s="46"/>
      <c r="I32" s="46"/>
      <c r="J32" s="165">
        <f>SUM(J28:J31)</f>
        <v>63242</v>
      </c>
      <c r="K32" s="182"/>
      <c r="L32" s="165">
        <f>SUM(L28:L31)</f>
        <v>0</v>
      </c>
      <c r="M32" s="35"/>
      <c r="N32" s="165">
        <f>SUM(N28:N31)</f>
        <v>63242</v>
      </c>
      <c r="O32" s="2"/>
    </row>
    <row r="33" spans="3:15" ht="12.75">
      <c r="C33" s="226" t="s">
        <v>7</v>
      </c>
      <c r="D33" s="46"/>
      <c r="E33" s="46"/>
      <c r="F33" s="46"/>
      <c r="G33" s="46"/>
      <c r="H33" s="46"/>
      <c r="I33" s="46"/>
      <c r="J33" s="165"/>
      <c r="K33" s="182"/>
      <c r="L33" s="132"/>
      <c r="M33" s="35"/>
      <c r="N33" s="165"/>
      <c r="O33" s="2"/>
    </row>
    <row r="34" spans="3:15" ht="12.75">
      <c r="C34" s="35" t="str">
        <f>C28</f>
        <v>Hire Purchase</v>
      </c>
      <c r="D34" s="46"/>
      <c r="E34" s="46"/>
      <c r="F34" s="46"/>
      <c r="G34" s="46"/>
      <c r="H34" s="46"/>
      <c r="I34" s="46"/>
      <c r="J34" s="165">
        <v>2949</v>
      </c>
      <c r="K34" s="182"/>
      <c r="L34" s="165">
        <v>0</v>
      </c>
      <c r="M34" s="35"/>
      <c r="N34" s="165">
        <f>L34+J34</f>
        <v>2949</v>
      </c>
      <c r="O34" s="2"/>
    </row>
    <row r="35" spans="3:15" ht="12.75">
      <c r="C35" s="35" t="s">
        <v>250</v>
      </c>
      <c r="D35" s="46"/>
      <c r="E35" s="46"/>
      <c r="F35" s="46"/>
      <c r="G35" s="46"/>
      <c r="H35" s="46"/>
      <c r="I35" s="46"/>
      <c r="J35" s="165">
        <v>6875</v>
      </c>
      <c r="K35" s="182"/>
      <c r="L35" s="165">
        <v>0</v>
      </c>
      <c r="M35" s="35"/>
      <c r="N35" s="165">
        <f>L35+J35</f>
        <v>6875</v>
      </c>
      <c r="O35" s="2"/>
    </row>
    <row r="36" spans="3:19" ht="13.5" thickBot="1">
      <c r="C36" s="46"/>
      <c r="D36" s="46"/>
      <c r="E36" s="46"/>
      <c r="F36" s="46"/>
      <c r="G36" s="46"/>
      <c r="H36" s="46"/>
      <c r="I36" s="46"/>
      <c r="J36" s="188">
        <f>SUM(J32:J35)</f>
        <v>73066</v>
      </c>
      <c r="K36" s="182"/>
      <c r="L36" s="188">
        <f>SUM(L32:L35)</f>
        <v>0</v>
      </c>
      <c r="M36" s="35"/>
      <c r="N36" s="188">
        <f>SUM(N32:N35)</f>
        <v>73066</v>
      </c>
      <c r="O36" s="2"/>
      <c r="P36" s="141"/>
      <c r="S36" s="141"/>
    </row>
    <row r="37" spans="3:15" ht="12.75">
      <c r="C37" s="4"/>
      <c r="D37" s="4"/>
      <c r="E37" s="4"/>
      <c r="F37" s="4"/>
      <c r="G37" s="4"/>
      <c r="H37" s="4"/>
      <c r="I37" s="46"/>
      <c r="J37" s="132"/>
      <c r="K37" s="182"/>
      <c r="L37" s="186"/>
      <c r="M37" s="2"/>
      <c r="N37" s="130"/>
      <c r="O37" s="2"/>
    </row>
    <row r="38" spans="3:14" ht="12.75">
      <c r="C38" s="4"/>
      <c r="D38" s="4"/>
      <c r="E38" s="4"/>
      <c r="F38" s="4"/>
      <c r="G38" s="4"/>
      <c r="H38" s="4"/>
      <c r="I38" s="46"/>
      <c r="J38" s="132"/>
      <c r="K38" s="182"/>
      <c r="L38" s="132"/>
      <c r="M38" s="2"/>
      <c r="N38" s="130"/>
    </row>
    <row r="39" spans="1:14" ht="12.75">
      <c r="A39" s="3" t="s">
        <v>40</v>
      </c>
      <c r="C39" s="4" t="s">
        <v>47</v>
      </c>
      <c r="D39" s="4"/>
      <c r="E39" s="4"/>
      <c r="F39" s="4"/>
      <c r="G39" s="4"/>
      <c r="H39" s="4"/>
      <c r="I39" s="46"/>
      <c r="J39" s="132"/>
      <c r="K39" s="35"/>
      <c r="L39" s="132"/>
      <c r="M39" s="2"/>
      <c r="N39" s="130"/>
    </row>
    <row r="40" spans="3:14" ht="3" customHeight="1">
      <c r="C40" s="2"/>
      <c r="D40" s="2"/>
      <c r="E40" s="2"/>
      <c r="F40" s="2"/>
      <c r="G40" s="2"/>
      <c r="H40" s="2"/>
      <c r="I40" s="35"/>
      <c r="J40" s="130"/>
      <c r="K40" s="35"/>
      <c r="L40" s="130"/>
      <c r="M40" s="2"/>
      <c r="N40" s="130"/>
    </row>
    <row r="41" spans="3:14" ht="12.75">
      <c r="C41" s="2" t="s">
        <v>10</v>
      </c>
      <c r="D41" s="2"/>
      <c r="E41" s="2"/>
      <c r="F41" s="2"/>
      <c r="G41" s="2"/>
      <c r="H41" s="2"/>
      <c r="I41" s="35"/>
      <c r="J41" s="130"/>
      <c r="K41" s="35"/>
      <c r="L41" s="130"/>
      <c r="M41" s="2"/>
      <c r="N41" s="130"/>
    </row>
    <row r="42" spans="3:14" ht="3" customHeight="1">
      <c r="C42" s="2"/>
      <c r="D42" s="2"/>
      <c r="E42" s="2"/>
      <c r="F42" s="2"/>
      <c r="G42" s="2"/>
      <c r="H42" s="2"/>
      <c r="I42" s="35"/>
      <c r="J42" s="130"/>
      <c r="K42" s="35"/>
      <c r="L42" s="130"/>
      <c r="M42" s="2"/>
      <c r="N42" s="130"/>
    </row>
    <row r="43" spans="1:14" ht="12.75">
      <c r="A43" s="3" t="s">
        <v>42</v>
      </c>
      <c r="C43" s="4" t="s">
        <v>48</v>
      </c>
      <c r="D43" s="2"/>
      <c r="E43" s="2"/>
      <c r="F43" s="2"/>
      <c r="G43" s="2"/>
      <c r="H43" s="2"/>
      <c r="I43" s="35"/>
      <c r="J43" s="130"/>
      <c r="K43" s="35"/>
      <c r="L43" s="130"/>
      <c r="M43" s="2"/>
      <c r="N43" s="130"/>
    </row>
    <row r="44" spans="3:14" ht="3" customHeight="1">
      <c r="C44" s="2"/>
      <c r="D44" s="2"/>
      <c r="E44" s="2"/>
      <c r="F44" s="2"/>
      <c r="G44" s="2"/>
      <c r="H44" s="2"/>
      <c r="I44" s="35"/>
      <c r="J44" s="130"/>
      <c r="K44" s="35"/>
      <c r="L44" s="130"/>
      <c r="M44" s="2"/>
      <c r="N44" s="130"/>
    </row>
    <row r="45" ht="12.75">
      <c r="C45" s="1" t="s">
        <v>254</v>
      </c>
    </row>
    <row r="46" ht="3" customHeight="1"/>
    <row r="47" spans="1:3" ht="12.75">
      <c r="A47" s="3" t="s">
        <v>43</v>
      </c>
      <c r="C47" s="3" t="s">
        <v>11</v>
      </c>
    </row>
    <row r="48" ht="12.75">
      <c r="C48" s="1" t="s">
        <v>12</v>
      </c>
    </row>
    <row r="49" ht="3" customHeight="1"/>
    <row r="50" spans="1:3" ht="12.75">
      <c r="A50" s="3" t="s">
        <v>75</v>
      </c>
      <c r="C50" s="3" t="s">
        <v>128</v>
      </c>
    </row>
    <row r="51" ht="3" customHeight="1"/>
    <row r="52" spans="3:16" ht="45" customHeight="1">
      <c r="C52" s="327" t="s">
        <v>276</v>
      </c>
      <c r="D52" s="327"/>
      <c r="E52" s="327"/>
      <c r="F52" s="327"/>
      <c r="G52" s="327"/>
      <c r="H52" s="327"/>
      <c r="I52" s="327"/>
      <c r="J52" s="327"/>
      <c r="K52" s="327"/>
      <c r="L52" s="327"/>
      <c r="M52" s="327"/>
      <c r="N52" s="327"/>
      <c r="O52" s="327"/>
      <c r="P52" s="327"/>
    </row>
    <row r="53" ht="3" customHeight="1"/>
    <row r="54" spans="3:16" ht="41.25" customHeight="1">
      <c r="C54" s="327" t="s">
        <v>13</v>
      </c>
      <c r="D54" s="327"/>
      <c r="E54" s="327"/>
      <c r="F54" s="327"/>
      <c r="G54" s="327"/>
      <c r="H54" s="327"/>
      <c r="I54" s="327"/>
      <c r="J54" s="327"/>
      <c r="K54" s="327"/>
      <c r="L54" s="327"/>
      <c r="M54" s="327"/>
      <c r="N54" s="327"/>
      <c r="O54" s="327"/>
      <c r="P54" s="327"/>
    </row>
    <row r="55" ht="3" customHeight="1"/>
    <row r="61" ht="12.75">
      <c r="A61" s="1" t="s">
        <v>17</v>
      </c>
    </row>
    <row r="63" ht="12.75">
      <c r="A63" s="3" t="s">
        <v>18</v>
      </c>
    </row>
    <row r="64" ht="12.75">
      <c r="A64" s="1" t="s">
        <v>19</v>
      </c>
    </row>
    <row r="66" ht="12.75">
      <c r="A66" s="297" t="s">
        <v>290</v>
      </c>
    </row>
  </sheetData>
  <mergeCells count="7">
    <mergeCell ref="C15:P15"/>
    <mergeCell ref="C52:P52"/>
    <mergeCell ref="C54:P54"/>
    <mergeCell ref="A1:P1"/>
    <mergeCell ref="A2:P2"/>
    <mergeCell ref="C11:P11"/>
    <mergeCell ref="C13:P13"/>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5"/>
  <sheetViews>
    <sheetView workbookViewId="0" topLeftCell="A22">
      <selection activeCell="A37" sqref="D37"/>
    </sheetView>
  </sheetViews>
  <sheetFormatPr defaultColWidth="9.140625" defaultRowHeight="12.75"/>
  <cols>
    <col min="1" max="1" width="29.57421875" style="238" customWidth="1"/>
    <col min="2" max="2" width="0.9921875" style="238" customWidth="1"/>
    <col min="3" max="3" width="13.28125" style="238" customWidth="1"/>
    <col min="4" max="4" width="16.57421875" style="238" customWidth="1"/>
    <col min="5" max="5" width="1.7109375" style="238" customWidth="1"/>
    <col min="6" max="6" width="12.8515625" style="238" customWidth="1"/>
    <col min="7" max="7" width="16.7109375" style="238" customWidth="1"/>
    <col min="8" max="8" width="3.7109375" style="238" customWidth="1"/>
    <col min="9" max="16384" width="9.140625" style="238" customWidth="1"/>
  </cols>
  <sheetData>
    <row r="1" spans="1:9" ht="18.75">
      <c r="A1" s="336" t="s">
        <v>140</v>
      </c>
      <c r="B1" s="336"/>
      <c r="C1" s="336"/>
      <c r="D1" s="336"/>
      <c r="E1" s="336"/>
      <c r="F1" s="336"/>
      <c r="G1" s="336"/>
      <c r="H1" s="237"/>
      <c r="I1" s="237"/>
    </row>
    <row r="2" spans="1:9" ht="12.75">
      <c r="A2" s="337" t="s">
        <v>24</v>
      </c>
      <c r="B2" s="337"/>
      <c r="C2" s="337"/>
      <c r="D2" s="337"/>
      <c r="E2" s="337"/>
      <c r="F2" s="337"/>
      <c r="G2" s="337"/>
      <c r="H2" s="239"/>
      <c r="I2" s="239"/>
    </row>
    <row r="3" spans="6:7" ht="12.75">
      <c r="F3" s="338"/>
      <c r="G3" s="338"/>
    </row>
    <row r="4" spans="1:7" ht="14.25">
      <c r="A4" s="240" t="str">
        <f>'page 1-IS'!A4</f>
        <v>Interim report for the financial period ended 31 December 2007</v>
      </c>
      <c r="G4" s="241"/>
    </row>
    <row r="5" spans="1:7" ht="12.75">
      <c r="A5" s="242" t="s">
        <v>59</v>
      </c>
      <c r="G5" s="241"/>
    </row>
    <row r="6" ht="27" customHeight="1">
      <c r="G6" s="241"/>
    </row>
    <row r="7" ht="12.75">
      <c r="A7" s="241" t="s">
        <v>255</v>
      </c>
    </row>
    <row r="8" ht="18.75" customHeight="1"/>
    <row r="9" spans="3:7" s="243" customFormat="1" ht="12">
      <c r="C9" s="309" t="str">
        <f>'page 1-IS'!C9:D9</f>
        <v>INDIVIDUAL QUARTER (Q2)</v>
      </c>
      <c r="D9" s="309"/>
      <c r="F9" s="309" t="str">
        <f>'page 1-IS'!F9:G9</f>
        <v>CUMULATIVE QUARTER (6 Mths)</v>
      </c>
      <c r="G9" s="309"/>
    </row>
    <row r="10" spans="3:7" ht="48.75" customHeight="1">
      <c r="C10" s="244" t="s">
        <v>27</v>
      </c>
      <c r="D10" s="244" t="s">
        <v>52</v>
      </c>
      <c r="E10" s="245"/>
      <c r="F10" s="244" t="s">
        <v>51</v>
      </c>
      <c r="G10" s="244" t="s">
        <v>28</v>
      </c>
    </row>
    <row r="11" spans="3:7" s="246" customFormat="1" ht="17.25" customHeight="1">
      <c r="C11" s="247" t="str">
        <f>'page 1-IS'!C11</f>
        <v>31/12/07</v>
      </c>
      <c r="D11" s="247" t="str">
        <f>'page 1-IS'!D11</f>
        <v>31/12/06</v>
      </c>
      <c r="E11" s="245"/>
      <c r="F11" s="248" t="str">
        <f>C11</f>
        <v>31/12/07</v>
      </c>
      <c r="G11" s="248" t="str">
        <f>D11</f>
        <v>31/12/06</v>
      </c>
    </row>
    <row r="12" spans="3:7" s="246" customFormat="1" ht="12">
      <c r="C12" s="245" t="s">
        <v>26</v>
      </c>
      <c r="D12" s="245" t="s">
        <v>26</v>
      </c>
      <c r="E12" s="245"/>
      <c r="F12" s="245" t="s">
        <v>26</v>
      </c>
      <c r="G12" s="245" t="s">
        <v>26</v>
      </c>
    </row>
    <row r="13" ht="9" customHeight="1"/>
    <row r="14" spans="1:7" s="246" customFormat="1" ht="18" customHeight="1">
      <c r="A14" s="249" t="s">
        <v>61</v>
      </c>
      <c r="B14" s="250"/>
      <c r="C14" s="251">
        <f>'page 1-IS'!C14</f>
        <v>66715</v>
      </c>
      <c r="D14" s="252">
        <f>'page 1-IS'!D14</f>
        <v>58163</v>
      </c>
      <c r="E14" s="253"/>
      <c r="F14" s="251">
        <f>'page 1-IS'!F14</f>
        <v>134197</v>
      </c>
      <c r="G14" s="252">
        <f>'page 1-IS'!G14</f>
        <v>137108</v>
      </c>
    </row>
    <row r="15" spans="1:7" s="246" customFormat="1" ht="18" customHeight="1">
      <c r="A15" s="249"/>
      <c r="B15" s="250"/>
      <c r="C15" s="251"/>
      <c r="D15" s="252"/>
      <c r="E15" s="253"/>
      <c r="F15" s="251"/>
      <c r="G15" s="252"/>
    </row>
    <row r="16" spans="1:7" s="246" customFormat="1" ht="18" customHeight="1">
      <c r="A16" s="249" t="s">
        <v>256</v>
      </c>
      <c r="B16" s="250"/>
      <c r="C16" s="251">
        <f>'page 1-IS'!C22</f>
        <v>1928</v>
      </c>
      <c r="D16" s="252">
        <f>'page 1-IS'!D22</f>
        <v>1514</v>
      </c>
      <c r="E16" s="253"/>
      <c r="F16" s="251">
        <f>'page 1-IS'!F22</f>
        <v>4365</v>
      </c>
      <c r="G16" s="252">
        <f>'page 1-IS'!G22</f>
        <v>4811</v>
      </c>
    </row>
    <row r="17" spans="1:7" s="246" customFormat="1" ht="18" customHeight="1">
      <c r="A17" s="249"/>
      <c r="B17" s="250"/>
      <c r="C17" s="254"/>
      <c r="D17" s="255"/>
      <c r="E17" s="255"/>
      <c r="F17" s="254"/>
      <c r="G17" s="255"/>
    </row>
    <row r="18" spans="1:7" s="246" customFormat="1" ht="18" customHeight="1">
      <c r="A18" s="249" t="s">
        <v>257</v>
      </c>
      <c r="B18" s="250"/>
      <c r="C18" s="254">
        <f>'page 1-IS'!C24</f>
        <v>1398</v>
      </c>
      <c r="D18" s="255">
        <f>'page 1-IS'!D24</f>
        <v>770</v>
      </c>
      <c r="E18" s="255"/>
      <c r="F18" s="254">
        <f>'page 1-IS'!F24</f>
        <v>2898</v>
      </c>
      <c r="G18" s="255">
        <f>'page 1-IS'!G24</f>
        <v>3153</v>
      </c>
    </row>
    <row r="19" spans="1:7" s="256" customFormat="1" ht="18" customHeight="1">
      <c r="A19" s="249"/>
      <c r="C19" s="254"/>
      <c r="D19" s="255"/>
      <c r="E19" s="255"/>
      <c r="F19" s="254"/>
      <c r="G19" s="255"/>
    </row>
    <row r="20" spans="1:5" s="246" customFormat="1" ht="18" customHeight="1">
      <c r="A20" s="249" t="s">
        <v>258</v>
      </c>
      <c r="B20" s="250"/>
      <c r="E20" s="255"/>
    </row>
    <row r="21" spans="1:7" s="258" customFormat="1" ht="18" customHeight="1">
      <c r="A21" s="257" t="s">
        <v>259</v>
      </c>
      <c r="C21" s="254">
        <f>'page 1-IS'!C28</f>
        <v>1388</v>
      </c>
      <c r="D21" s="255">
        <f>'page 1-IS'!D28</f>
        <v>740</v>
      </c>
      <c r="E21" s="259"/>
      <c r="F21" s="254">
        <f>'page 1-IS'!F28</f>
        <v>2838</v>
      </c>
      <c r="G21" s="255">
        <f>'page 1-IS'!G28</f>
        <v>3048</v>
      </c>
    </row>
    <row r="22" spans="1:7" s="246" customFormat="1" ht="18" customHeight="1">
      <c r="A22" s="260"/>
      <c r="B22" s="250"/>
      <c r="C22" s="254"/>
      <c r="D22" s="255"/>
      <c r="E22" s="255"/>
      <c r="F22" s="254"/>
      <c r="G22" s="255"/>
    </row>
    <row r="23" spans="1:7" s="261" customFormat="1" ht="18" customHeight="1">
      <c r="A23" s="249" t="s">
        <v>260</v>
      </c>
      <c r="C23" s="262">
        <f>'page 1-IS'!C32</f>
        <v>3.0004323389537397</v>
      </c>
      <c r="D23" s="263">
        <f>'page 1-IS'!D32</f>
        <v>1.599654128837008</v>
      </c>
      <c r="E23" s="255"/>
      <c r="F23" s="262">
        <f>'page 1-IS'!F32</f>
        <v>6.134889753566796</v>
      </c>
      <c r="G23" s="263">
        <f>'page 1-IS'!G32</f>
        <v>6.5888456549935155</v>
      </c>
    </row>
    <row r="24" spans="1:7" s="256" customFormat="1" ht="18" customHeight="1">
      <c r="A24" s="264"/>
      <c r="B24" s="265"/>
      <c r="C24" s="254"/>
      <c r="D24" s="255"/>
      <c r="E24" s="255"/>
      <c r="F24" s="254"/>
      <c r="G24" s="255"/>
    </row>
    <row r="25" spans="1:7" s="246" customFormat="1" ht="18" customHeight="1">
      <c r="A25" s="256" t="s">
        <v>261</v>
      </c>
      <c r="B25" s="266"/>
      <c r="C25" s="267">
        <v>0</v>
      </c>
      <c r="D25" s="253">
        <v>0</v>
      </c>
      <c r="E25" s="253"/>
      <c r="F25" s="267">
        <v>0</v>
      </c>
      <c r="G25" s="253">
        <v>0</v>
      </c>
    </row>
    <row r="26" spans="1:7" s="246" customFormat="1" ht="18" customHeight="1">
      <c r="A26" s="268"/>
      <c r="B26" s="266"/>
      <c r="C26" s="267"/>
      <c r="D26" s="253"/>
      <c r="E26" s="253"/>
      <c r="F26" s="267"/>
      <c r="G26" s="253"/>
    </row>
    <row r="27" spans="3:7" ht="48.75" customHeight="1">
      <c r="C27" s="244"/>
      <c r="D27" s="269" t="s">
        <v>266</v>
      </c>
      <c r="E27" s="245"/>
      <c r="F27" s="244"/>
      <c r="G27" s="269" t="s">
        <v>267</v>
      </c>
    </row>
    <row r="28" spans="3:7" ht="12" customHeight="1">
      <c r="C28" s="244"/>
      <c r="D28" s="279" t="str">
        <f>C11</f>
        <v>31/12/07</v>
      </c>
      <c r="E28" s="245"/>
      <c r="F28" s="244"/>
      <c r="G28" s="280" t="str">
        <f>G11</f>
        <v>31/12/06</v>
      </c>
    </row>
    <row r="29" spans="1:6" s="246" customFormat="1" ht="18" customHeight="1">
      <c r="A29" s="268" t="s">
        <v>262</v>
      </c>
      <c r="B29" s="266"/>
      <c r="E29" s="253"/>
      <c r="F29" s="267"/>
    </row>
    <row r="30" spans="1:7" s="250" customFormat="1" ht="18" customHeight="1">
      <c r="A30" s="270" t="s">
        <v>263</v>
      </c>
      <c r="B30" s="271"/>
      <c r="C30" s="251"/>
      <c r="D30" s="272">
        <f>'page 3-BS'!B42</f>
        <v>2.643190661478599</v>
      </c>
      <c r="E30" s="252"/>
      <c r="F30" s="251"/>
      <c r="G30" s="273">
        <f>'page 3-BS'!E42</f>
        <v>2.5818201469952444</v>
      </c>
    </row>
    <row r="31" spans="1:7" s="246" customFormat="1" ht="18" customHeight="1">
      <c r="A31" s="266"/>
      <c r="B31" s="266"/>
      <c r="C31" s="274"/>
      <c r="D31" s="275"/>
      <c r="E31" s="275"/>
      <c r="F31" s="274"/>
      <c r="G31" s="275"/>
    </row>
    <row r="32" spans="3:7" s="243" customFormat="1" ht="12">
      <c r="C32" s="309" t="str">
        <f>C9</f>
        <v>INDIVIDUAL QUARTER (Q2)</v>
      </c>
      <c r="D32" s="309"/>
      <c r="F32" s="309" t="str">
        <f>F9</f>
        <v>CUMULATIVE QUARTER (6 Mths)</v>
      </c>
      <c r="G32" s="309"/>
    </row>
    <row r="33" spans="3:7" ht="48.75" customHeight="1">
      <c r="C33" s="244" t="s">
        <v>27</v>
      </c>
      <c r="D33" s="244" t="s">
        <v>52</v>
      </c>
      <c r="E33" s="245"/>
      <c r="F33" s="244" t="s">
        <v>51</v>
      </c>
      <c r="G33" s="244" t="s">
        <v>28</v>
      </c>
    </row>
    <row r="34" spans="3:7" s="246" customFormat="1" ht="17.25" customHeight="1">
      <c r="C34" s="247" t="str">
        <f>C11</f>
        <v>31/12/07</v>
      </c>
      <c r="D34" s="247" t="str">
        <f>D11</f>
        <v>31/12/06</v>
      </c>
      <c r="E34" s="245"/>
      <c r="F34" s="248" t="str">
        <f>F11</f>
        <v>31/12/07</v>
      </c>
      <c r="G34" s="248" t="str">
        <f>G11</f>
        <v>31/12/06</v>
      </c>
    </row>
    <row r="35" spans="3:7" s="246" customFormat="1" ht="12">
      <c r="C35" s="245" t="s">
        <v>26</v>
      </c>
      <c r="D35" s="245" t="s">
        <v>26</v>
      </c>
      <c r="E35" s="245"/>
      <c r="F35" s="245" t="s">
        <v>26</v>
      </c>
      <c r="G35" s="245" t="s">
        <v>26</v>
      </c>
    </row>
    <row r="36" spans="1:7" ht="15.75" customHeight="1">
      <c r="A36" s="276" t="s">
        <v>264</v>
      </c>
      <c r="C36" s="277">
        <f>'page 1-IS'!C18</f>
        <v>30</v>
      </c>
      <c r="D36" s="278">
        <f>'page 1-IS'!D18</f>
        <v>21</v>
      </c>
      <c r="F36" s="277">
        <f>'page 1-IS'!F18</f>
        <v>117</v>
      </c>
      <c r="G36" s="278">
        <f>'page 1-IS'!G18</f>
        <v>124</v>
      </c>
    </row>
    <row r="37" spans="1:7" ht="15.75" customHeight="1">
      <c r="A37" s="276" t="s">
        <v>265</v>
      </c>
      <c r="C37" s="277">
        <f>'page 1-IS'!C19</f>
        <v>-85</v>
      </c>
      <c r="D37" s="278">
        <f>'page 1-IS'!D19</f>
        <v>-117</v>
      </c>
      <c r="F37" s="277">
        <f>'page 1-IS'!F19</f>
        <v>-176</v>
      </c>
      <c r="G37" s="278">
        <f>'page 1-IS'!G19</f>
        <v>-247</v>
      </c>
    </row>
    <row r="38" spans="1:7" ht="15.75" customHeight="1">
      <c r="A38" s="276"/>
      <c r="C38" s="277"/>
      <c r="D38" s="278"/>
      <c r="F38" s="277"/>
      <c r="G38" s="278"/>
    </row>
    <row r="39" spans="1:3" ht="12.75">
      <c r="A39" s="276"/>
      <c r="C39" s="241"/>
    </row>
    <row r="40" ht="27.75" customHeight="1"/>
    <row r="41" spans="1:3" ht="12.75">
      <c r="A41" s="276"/>
      <c r="C41" s="241"/>
    </row>
    <row r="42" spans="1:3" ht="12.75">
      <c r="A42" s="276"/>
      <c r="C42" s="241"/>
    </row>
    <row r="43" ht="12.75">
      <c r="A43" s="276"/>
    </row>
    <row r="44" ht="12.75">
      <c r="A44" s="276"/>
    </row>
    <row r="45" ht="12.75">
      <c r="A45" s="276"/>
    </row>
  </sheetData>
  <mergeCells count="7">
    <mergeCell ref="C32:D32"/>
    <mergeCell ref="F32:G32"/>
    <mergeCell ref="A1:G1"/>
    <mergeCell ref="A2:G2"/>
    <mergeCell ref="F3:G3"/>
    <mergeCell ref="C9:D9"/>
    <mergeCell ref="F9:G9"/>
  </mergeCells>
  <printOptions/>
  <pageMargins left="0.58" right="0.36" top="0.88"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10">
      <selection activeCell="A37" sqref="D37"/>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2" t="str">
        <f>'page 1-IS'!A1:G1</f>
        <v>BINA GOODYEAR BERHAD (18645-H)</v>
      </c>
      <c r="B1" s="312"/>
      <c r="C1" s="312"/>
      <c r="D1" s="312"/>
      <c r="E1" s="312"/>
      <c r="F1" s="312"/>
      <c r="G1" s="312"/>
      <c r="H1" s="312"/>
      <c r="I1" s="6"/>
      <c r="J1" s="6"/>
      <c r="K1" s="6"/>
      <c r="L1" s="6"/>
    </row>
    <row r="2" spans="1:12" ht="12.75">
      <c r="A2" s="313" t="s">
        <v>24</v>
      </c>
      <c r="B2" s="313"/>
      <c r="C2" s="313"/>
      <c r="D2" s="313"/>
      <c r="E2" s="313"/>
      <c r="F2" s="313"/>
      <c r="G2" s="313"/>
      <c r="H2" s="313"/>
      <c r="I2" s="25"/>
      <c r="J2" s="7"/>
      <c r="K2" s="7"/>
      <c r="L2" s="7"/>
    </row>
    <row r="3" ht="7.5" customHeight="1">
      <c r="I3" s="3"/>
    </row>
    <row r="4" spans="1:9" ht="14.25">
      <c r="A4" s="8" t="str">
        <f>'page 1-IS'!A4</f>
        <v>Interim report for the financial period ended 31 December 2007</v>
      </c>
      <c r="I4" s="3"/>
    </row>
    <row r="5" spans="1:9" ht="12.75">
      <c r="A5" s="9" t="s">
        <v>59</v>
      </c>
      <c r="I5" s="3"/>
    </row>
    <row r="6" spans="1:8" s="2" customFormat="1" ht="6.75" customHeight="1">
      <c r="A6" s="11"/>
      <c r="B6" s="41"/>
      <c r="C6" s="41"/>
      <c r="D6" s="11"/>
      <c r="E6" s="11"/>
      <c r="F6" s="11"/>
      <c r="G6" s="11"/>
      <c r="H6" s="4"/>
    </row>
    <row r="7" ht="12.75">
      <c r="A7" s="3" t="s">
        <v>138</v>
      </c>
    </row>
    <row r="8" ht="3" customHeight="1"/>
    <row r="9" spans="2:6" s="17" customFormat="1" ht="51" customHeight="1">
      <c r="B9" s="36" t="s">
        <v>90</v>
      </c>
      <c r="C9" s="36" t="s">
        <v>87</v>
      </c>
      <c r="D9" s="19"/>
      <c r="E9" s="18" t="s">
        <v>89</v>
      </c>
      <c r="F9" s="26" t="s">
        <v>28</v>
      </c>
    </row>
    <row r="10" spans="2:6" s="17" customFormat="1" ht="11.25" customHeight="1">
      <c r="B10" s="36"/>
      <c r="C10" s="36"/>
      <c r="D10" s="19"/>
      <c r="E10" s="18" t="s">
        <v>160</v>
      </c>
      <c r="F10" s="26"/>
    </row>
    <row r="11" spans="2:6" s="17" customFormat="1" ht="12">
      <c r="B11" s="37" t="str">
        <f>'page 1-IS'!F11</f>
        <v>31/12/07</v>
      </c>
      <c r="C11" s="87" t="s">
        <v>88</v>
      </c>
      <c r="D11" s="19"/>
      <c r="E11" s="82" t="s">
        <v>252</v>
      </c>
      <c r="F11" s="28">
        <v>36433</v>
      </c>
    </row>
    <row r="12" spans="2:6" s="17" customFormat="1" ht="12">
      <c r="B12" s="38" t="s">
        <v>26</v>
      </c>
      <c r="C12" s="38" t="s">
        <v>26</v>
      </c>
      <c r="D12" s="19"/>
      <c r="E12" s="19" t="s">
        <v>26</v>
      </c>
      <c r="F12" s="16" t="s">
        <v>26</v>
      </c>
    </row>
    <row r="13" spans="2:6" s="17" customFormat="1" ht="6" customHeight="1">
      <c r="B13" s="42"/>
      <c r="C13" s="42" t="s">
        <v>60</v>
      </c>
      <c r="D13" s="19"/>
      <c r="E13" s="34"/>
      <c r="F13" s="16"/>
    </row>
    <row r="14" spans="1:3" s="17" customFormat="1" ht="16.5" customHeight="1">
      <c r="A14" s="29" t="s">
        <v>105</v>
      </c>
      <c r="B14" s="40"/>
      <c r="C14" s="40"/>
    </row>
    <row r="15" spans="1:3" s="17" customFormat="1" ht="16.5" customHeight="1">
      <c r="A15" s="29"/>
      <c r="B15" s="40"/>
      <c r="C15" s="40"/>
    </row>
    <row r="16" spans="1:3" s="17" customFormat="1" ht="16.5" customHeight="1">
      <c r="A16" s="29" t="s">
        <v>106</v>
      </c>
      <c r="B16" s="40"/>
      <c r="C16" s="40"/>
    </row>
    <row r="17" spans="1:5" s="17" customFormat="1" ht="12">
      <c r="A17" s="17" t="s">
        <v>107</v>
      </c>
      <c r="B17" s="143">
        <v>12440</v>
      </c>
      <c r="C17" s="143">
        <v>54130</v>
      </c>
      <c r="D17" s="200"/>
      <c r="E17" s="134">
        <v>12486</v>
      </c>
    </row>
    <row r="18" spans="1:5" s="17" customFormat="1" ht="12">
      <c r="A18" s="17" t="s">
        <v>110</v>
      </c>
      <c r="B18" s="143">
        <v>2548</v>
      </c>
      <c r="C18" s="143">
        <v>5294</v>
      </c>
      <c r="D18" s="200"/>
      <c r="E18" s="134">
        <v>2548</v>
      </c>
    </row>
    <row r="19" spans="1:5" s="17" customFormat="1" ht="12">
      <c r="A19" s="17" t="s">
        <v>108</v>
      </c>
      <c r="B19" s="143">
        <v>10179</v>
      </c>
      <c r="C19" s="143">
        <v>443186</v>
      </c>
      <c r="D19" s="200"/>
      <c r="E19" s="134">
        <v>10179</v>
      </c>
    </row>
    <row r="20" spans="1:5" s="17" customFormat="1" ht="12">
      <c r="A20" s="17" t="s">
        <v>109</v>
      </c>
      <c r="B20" s="143">
        <v>0</v>
      </c>
      <c r="C20" s="143">
        <v>615833</v>
      </c>
      <c r="D20" s="200"/>
      <c r="E20" s="134">
        <v>0</v>
      </c>
    </row>
    <row r="21" spans="1:5" s="17" customFormat="1" ht="12">
      <c r="A21" s="17" t="s">
        <v>154</v>
      </c>
      <c r="B21" s="147">
        <v>5038</v>
      </c>
      <c r="C21" s="143">
        <v>51228</v>
      </c>
      <c r="D21" s="200"/>
      <c r="E21" s="140">
        <v>5118</v>
      </c>
    </row>
    <row r="22" spans="1:5" s="17" customFormat="1" ht="12">
      <c r="A22" s="29"/>
      <c r="B22" s="143">
        <f>SUM(B17:B21)</f>
        <v>30205</v>
      </c>
      <c r="C22" s="143"/>
      <c r="D22" s="200"/>
      <c r="E22" s="134">
        <f>SUM(E17:E21)</f>
        <v>30331</v>
      </c>
    </row>
    <row r="23" spans="1:5" s="17" customFormat="1" ht="12">
      <c r="A23" s="29"/>
      <c r="B23" s="143"/>
      <c r="C23" s="143"/>
      <c r="D23" s="200"/>
      <c r="E23" s="134"/>
    </row>
    <row r="24" spans="1:5" s="17" customFormat="1" ht="12">
      <c r="A24" s="29" t="s">
        <v>53</v>
      </c>
      <c r="B24" s="143"/>
      <c r="C24" s="143"/>
      <c r="D24" s="200"/>
      <c r="E24" s="200"/>
    </row>
    <row r="25" spans="1:5" s="17" customFormat="1" ht="12">
      <c r="A25" s="98" t="s">
        <v>63</v>
      </c>
      <c r="B25" s="219">
        <v>8710</v>
      </c>
      <c r="C25" s="219">
        <v>237754</v>
      </c>
      <c r="D25" s="200"/>
      <c r="E25" s="220">
        <v>8767</v>
      </c>
    </row>
    <row r="26" spans="1:5" s="17" customFormat="1" ht="12">
      <c r="A26" s="98" t="s">
        <v>194</v>
      </c>
      <c r="B26" s="221">
        <v>30285</v>
      </c>
      <c r="C26" s="221">
        <v>4296</v>
      </c>
      <c r="D26" s="200"/>
      <c r="E26" s="222">
        <v>28684</v>
      </c>
    </row>
    <row r="27" spans="1:5" s="17" customFormat="1" ht="12">
      <c r="A27" s="98" t="s">
        <v>155</v>
      </c>
      <c r="B27" s="221">
        <f>89270+5156</f>
        <v>94426</v>
      </c>
      <c r="C27" s="221">
        <v>55919</v>
      </c>
      <c r="D27" s="200"/>
      <c r="E27" s="222">
        <v>92693</v>
      </c>
    </row>
    <row r="28" spans="1:5" s="17" customFormat="1" ht="12">
      <c r="A28" s="98" t="s">
        <v>156</v>
      </c>
      <c r="B28" s="221">
        <v>85407</v>
      </c>
      <c r="C28" s="221">
        <v>0</v>
      </c>
      <c r="D28" s="200"/>
      <c r="E28" s="222">
        <v>70963</v>
      </c>
    </row>
    <row r="29" spans="1:5" s="17" customFormat="1" ht="12">
      <c r="A29" s="98" t="s">
        <v>157</v>
      </c>
      <c r="B29" s="221">
        <v>7682</v>
      </c>
      <c r="C29" s="221">
        <v>0</v>
      </c>
      <c r="D29" s="200"/>
      <c r="E29" s="222">
        <v>7682</v>
      </c>
    </row>
    <row r="30" spans="1:5" s="17" customFormat="1" ht="12">
      <c r="A30" s="98" t="s">
        <v>91</v>
      </c>
      <c r="B30" s="221">
        <v>978</v>
      </c>
      <c r="C30" s="221">
        <v>5000</v>
      </c>
      <c r="D30" s="200"/>
      <c r="E30" s="222">
        <v>522</v>
      </c>
    </row>
    <row r="31" spans="1:5" s="17" customFormat="1" ht="12">
      <c r="A31" s="98" t="s">
        <v>158</v>
      </c>
      <c r="B31" s="221">
        <v>0</v>
      </c>
      <c r="C31" s="221">
        <v>95995</v>
      </c>
      <c r="D31" s="200"/>
      <c r="E31" s="222">
        <v>0</v>
      </c>
    </row>
    <row r="32" spans="1:5" s="17" customFormat="1" ht="12">
      <c r="A32" s="98" t="s">
        <v>159</v>
      </c>
      <c r="B32" s="221">
        <f>2508+10626</f>
        <v>13134</v>
      </c>
      <c r="C32" s="221">
        <v>106981</v>
      </c>
      <c r="D32" s="200"/>
      <c r="E32" s="222">
        <v>10350</v>
      </c>
    </row>
    <row r="33" spans="2:5" s="17" customFormat="1" ht="12">
      <c r="B33" s="223">
        <f>SUM(B25:B32)</f>
        <v>240622</v>
      </c>
      <c r="C33" s="223">
        <v>505945</v>
      </c>
      <c r="D33" s="200"/>
      <c r="E33" s="224">
        <f>SUM(E25:E32)</f>
        <v>219661</v>
      </c>
    </row>
    <row r="34" spans="1:5" s="17" customFormat="1" ht="12">
      <c r="A34" s="29"/>
      <c r="B34" s="143"/>
      <c r="C34" s="143"/>
      <c r="D34" s="200"/>
      <c r="E34" s="134"/>
    </row>
    <row r="35" spans="1:5" s="17" customFormat="1" ht="12.75" thickBot="1">
      <c r="A35" s="29" t="s">
        <v>111</v>
      </c>
      <c r="B35" s="146">
        <f>B22+B33</f>
        <v>270827</v>
      </c>
      <c r="C35" s="146">
        <v>0</v>
      </c>
      <c r="D35" s="200"/>
      <c r="E35" s="138">
        <f>E22+E33</f>
        <v>249992</v>
      </c>
    </row>
    <row r="36" spans="1:5" s="17" customFormat="1" ht="12">
      <c r="A36" s="29"/>
      <c r="B36" s="39"/>
      <c r="C36" s="39"/>
      <c r="D36" s="22"/>
      <c r="E36" s="59"/>
    </row>
    <row r="37" spans="1:5" s="17" customFormat="1" ht="12">
      <c r="A37" s="29"/>
      <c r="B37" s="39"/>
      <c r="C37" s="39"/>
      <c r="D37" s="22"/>
      <c r="E37" s="59"/>
    </row>
    <row r="38" spans="2:5" ht="12.75">
      <c r="B38" s="15"/>
      <c r="C38" s="15"/>
      <c r="D38" s="5"/>
      <c r="E38" s="5"/>
    </row>
    <row r="39" ht="27" customHeight="1">
      <c r="H39" s="64"/>
    </row>
    <row r="40" spans="2:5" ht="12.75">
      <c r="B40" s="15"/>
      <c r="C40" s="15"/>
      <c r="D40" s="5"/>
      <c r="E40" s="5"/>
    </row>
    <row r="41" ht="27" customHeight="1"/>
    <row r="42" spans="2:5" ht="12.75">
      <c r="B42" s="15"/>
      <c r="C42" s="15"/>
      <c r="D42" s="5"/>
      <c r="E42" s="5"/>
    </row>
    <row r="43" spans="2:5" ht="12.75">
      <c r="B43" s="15"/>
      <c r="C43" s="15"/>
      <c r="D43" s="5"/>
      <c r="E43" s="5"/>
    </row>
    <row r="44" spans="2:5" ht="12.75">
      <c r="B44" s="15"/>
      <c r="C44" s="15"/>
      <c r="D44" s="5"/>
      <c r="E44" s="5"/>
    </row>
    <row r="45" spans="2:5" ht="12.75">
      <c r="B45" s="15"/>
      <c r="C45" s="15"/>
      <c r="D45" s="5"/>
      <c r="E45" s="5"/>
    </row>
    <row r="46" spans="2:5" ht="12.75">
      <c r="B46" s="15"/>
      <c r="C46" s="15"/>
      <c r="D46" s="5"/>
      <c r="E46" s="5"/>
    </row>
    <row r="47" spans="2:5" ht="12.75">
      <c r="B47" s="15"/>
      <c r="C47" s="15"/>
      <c r="D47" s="5"/>
      <c r="E47" s="5"/>
    </row>
    <row r="48" spans="2:5" ht="12.75">
      <c r="B48" s="15"/>
      <c r="C48" s="15"/>
      <c r="D48" s="5"/>
      <c r="E48" s="5"/>
    </row>
    <row r="49" spans="2:5" ht="12.75">
      <c r="B49" s="15"/>
      <c r="C49" s="15"/>
      <c r="D49" s="5"/>
      <c r="E49" s="5"/>
    </row>
    <row r="50" spans="2:5" ht="12.75">
      <c r="B50" s="15"/>
      <c r="C50" s="15"/>
      <c r="D50" s="5"/>
      <c r="E50" s="5"/>
    </row>
    <row r="51" spans="2:5" ht="12.75">
      <c r="B51" s="15"/>
      <c r="C51" s="15"/>
      <c r="D51" s="5"/>
      <c r="E51" s="5"/>
    </row>
    <row r="52" spans="2:5" ht="12.75">
      <c r="B52" s="15"/>
      <c r="C52" s="15"/>
      <c r="D52" s="5"/>
      <c r="E52" s="5"/>
    </row>
    <row r="53" spans="2:5" ht="12.75">
      <c r="B53" s="15"/>
      <c r="C53" s="15"/>
      <c r="D53" s="5"/>
      <c r="E53" s="5"/>
    </row>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row r="66" ht="12.75">
      <c r="A66" s="29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3">
      <selection activeCell="A23" sqref="A23"/>
    </sheetView>
  </sheetViews>
  <sheetFormatPr defaultColWidth="9.140625" defaultRowHeight="12.75"/>
  <cols>
    <col min="1" max="1" width="51.140625" style="1" customWidth="1"/>
    <col min="2" max="2" width="16.7109375" style="14" customWidth="1"/>
    <col min="3" max="3" width="3.140625" style="14"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2" t="str">
        <f>'page 1-IS'!A1:G1</f>
        <v>BINA GOODYEAR BERHAD (18645-H)</v>
      </c>
      <c r="B1" s="312"/>
      <c r="C1" s="312"/>
      <c r="D1" s="312"/>
      <c r="E1" s="312"/>
      <c r="F1" s="312"/>
      <c r="G1" s="312"/>
      <c r="H1" s="312"/>
      <c r="I1" s="6"/>
      <c r="J1" s="6"/>
      <c r="K1" s="6"/>
      <c r="L1" s="6"/>
    </row>
    <row r="2" spans="1:12" ht="12.75">
      <c r="A2" s="313" t="s">
        <v>24</v>
      </c>
      <c r="B2" s="313"/>
      <c r="C2" s="313"/>
      <c r="D2" s="313"/>
      <c r="E2" s="313"/>
      <c r="F2" s="313"/>
      <c r="G2" s="313"/>
      <c r="H2" s="313"/>
      <c r="I2" s="25"/>
      <c r="J2" s="7"/>
      <c r="K2" s="7"/>
      <c r="L2" s="7"/>
    </row>
    <row r="3" ht="7.5" customHeight="1">
      <c r="I3" s="3"/>
    </row>
    <row r="4" spans="1:9" ht="14.25">
      <c r="A4" s="8" t="str">
        <f>'page 1-IS'!A4</f>
        <v>Interim report for the financial period ended 31 December 2007</v>
      </c>
      <c r="I4" s="3"/>
    </row>
    <row r="5" spans="1:9" ht="12.75">
      <c r="A5" s="9" t="s">
        <v>59</v>
      </c>
      <c r="I5" s="3"/>
    </row>
    <row r="6" spans="1:8" s="2" customFormat="1" ht="6.75" customHeight="1">
      <c r="A6" s="11"/>
      <c r="B6" s="41"/>
      <c r="C6" s="41"/>
      <c r="D6" s="11"/>
      <c r="E6" s="11"/>
      <c r="F6" s="11"/>
      <c r="G6" s="11"/>
      <c r="H6" s="4"/>
    </row>
    <row r="7" ht="12.75">
      <c r="A7" s="3" t="s">
        <v>139</v>
      </c>
    </row>
    <row r="8" ht="3" customHeight="1"/>
    <row r="9" spans="2:6" s="17" customFormat="1" ht="51" customHeight="1">
      <c r="B9" s="36" t="s">
        <v>90</v>
      </c>
      <c r="C9" s="36" t="s">
        <v>87</v>
      </c>
      <c r="D9" s="19"/>
      <c r="E9" s="18" t="s">
        <v>89</v>
      </c>
      <c r="F9" s="26" t="s">
        <v>28</v>
      </c>
    </row>
    <row r="10" spans="2:6" s="17" customFormat="1" ht="11.25" customHeight="1">
      <c r="B10" s="36"/>
      <c r="C10" s="36"/>
      <c r="D10" s="19"/>
      <c r="E10" s="18" t="s">
        <v>160</v>
      </c>
      <c r="F10" s="26"/>
    </row>
    <row r="11" spans="2:6" s="17" customFormat="1" ht="12">
      <c r="B11" s="37" t="str">
        <f>'page 2-BS'!B11</f>
        <v>31/12/07</v>
      </c>
      <c r="C11" s="87" t="s">
        <v>88</v>
      </c>
      <c r="D11" s="19"/>
      <c r="E11" s="82" t="str">
        <f>'page 2-BS'!E11</f>
        <v>30/06/07</v>
      </c>
      <c r="F11" s="28">
        <v>36433</v>
      </c>
    </row>
    <row r="12" spans="2:6" s="17" customFormat="1" ht="12">
      <c r="B12" s="38" t="s">
        <v>26</v>
      </c>
      <c r="C12" s="38" t="s">
        <v>26</v>
      </c>
      <c r="D12" s="19"/>
      <c r="E12" s="19" t="s">
        <v>26</v>
      </c>
      <c r="F12" s="16" t="s">
        <v>26</v>
      </c>
    </row>
    <row r="13" spans="2:6" s="17" customFormat="1" ht="6" customHeight="1">
      <c r="B13" s="42"/>
      <c r="C13" s="42" t="s">
        <v>60</v>
      </c>
      <c r="D13" s="19"/>
      <c r="E13" s="34"/>
      <c r="F13" s="16"/>
    </row>
    <row r="14" spans="1:5" s="17" customFormat="1" ht="12">
      <c r="A14" s="29" t="s">
        <v>112</v>
      </c>
      <c r="B14" s="39"/>
      <c r="C14" s="39"/>
      <c r="D14" s="22"/>
      <c r="E14" s="59"/>
    </row>
    <row r="15" spans="1:5" s="17" customFormat="1" ht="12">
      <c r="A15" s="29"/>
      <c r="B15" s="39"/>
      <c r="C15" s="39"/>
      <c r="D15" s="22"/>
      <c r="E15" s="59"/>
    </row>
    <row r="16" spans="1:5" s="17" customFormat="1" ht="12">
      <c r="A16" s="29" t="s">
        <v>113</v>
      </c>
      <c r="B16" s="39"/>
      <c r="C16" s="39"/>
      <c r="D16" s="22"/>
      <c r="E16" s="59"/>
    </row>
    <row r="17" spans="1:5" s="17" customFormat="1" ht="12">
      <c r="A17" s="97" t="s">
        <v>114</v>
      </c>
      <c r="B17" s="143">
        <v>46260</v>
      </c>
      <c r="C17" s="143">
        <v>332668</v>
      </c>
      <c r="D17" s="200"/>
      <c r="E17" s="134">
        <v>46260</v>
      </c>
    </row>
    <row r="18" spans="1:5" s="17" customFormat="1" ht="12">
      <c r="A18" s="97" t="s">
        <v>115</v>
      </c>
      <c r="B18" s="143">
        <v>7297</v>
      </c>
      <c r="C18" s="143">
        <v>1073907</v>
      </c>
      <c r="D18" s="200"/>
      <c r="E18" s="134">
        <v>7297</v>
      </c>
    </row>
    <row r="19" spans="1:5" s="17" customFormat="1" ht="12">
      <c r="A19" s="97" t="s">
        <v>116</v>
      </c>
      <c r="B19" s="143">
        <v>0</v>
      </c>
      <c r="C19" s="143">
        <v>1073907</v>
      </c>
      <c r="D19" s="200"/>
      <c r="E19" s="134">
        <v>0</v>
      </c>
    </row>
    <row r="20" spans="1:5" s="17" customFormat="1" ht="12">
      <c r="A20" s="97" t="s">
        <v>117</v>
      </c>
      <c r="B20" s="143">
        <v>68717</v>
      </c>
      <c r="C20" s="143">
        <v>1073907</v>
      </c>
      <c r="D20" s="200"/>
      <c r="E20" s="134">
        <v>65878</v>
      </c>
    </row>
    <row r="21" spans="1:9" s="17" customFormat="1" ht="12">
      <c r="A21" s="29" t="s">
        <v>64</v>
      </c>
      <c r="B21" s="144">
        <f>SUM(B17:B20)</f>
        <v>122274</v>
      </c>
      <c r="C21" s="144">
        <v>3554389</v>
      </c>
      <c r="D21" s="200"/>
      <c r="E21" s="135">
        <f>SUM(E17:E20)</f>
        <v>119435</v>
      </c>
      <c r="G21" s="48"/>
      <c r="I21" s="281"/>
    </row>
    <row r="22" spans="1:5" s="17" customFormat="1" ht="14.25" customHeight="1">
      <c r="A22" s="17" t="s">
        <v>58</v>
      </c>
      <c r="B22" s="147">
        <v>2765</v>
      </c>
      <c r="C22" s="143">
        <v>56634</v>
      </c>
      <c r="D22" s="200"/>
      <c r="E22" s="140">
        <v>2705</v>
      </c>
    </row>
    <row r="23" spans="1:5" s="17" customFormat="1" ht="13.5" customHeight="1">
      <c r="A23" s="29" t="s">
        <v>96</v>
      </c>
      <c r="B23" s="145">
        <f>B21+B22</f>
        <v>125039</v>
      </c>
      <c r="C23" s="143"/>
      <c r="D23" s="200"/>
      <c r="E23" s="137">
        <f>E21+E22</f>
        <v>122140</v>
      </c>
    </row>
    <row r="24" spans="1:5" s="17" customFormat="1" ht="12">
      <c r="A24" s="29"/>
      <c r="B24" s="143"/>
      <c r="C24" s="143"/>
      <c r="D24" s="200"/>
      <c r="E24" s="134"/>
    </row>
    <row r="25" spans="1:5" s="17" customFormat="1" ht="12">
      <c r="A25" s="29" t="s">
        <v>118</v>
      </c>
      <c r="B25" s="143"/>
      <c r="C25" s="143"/>
      <c r="D25" s="200"/>
      <c r="E25" s="134"/>
    </row>
    <row r="26" spans="1:5" s="17" customFormat="1" ht="12">
      <c r="A26" s="17" t="s">
        <v>163</v>
      </c>
      <c r="B26" s="143">
        <f>2949+6875</f>
        <v>9824</v>
      </c>
      <c r="C26" s="143"/>
      <c r="D26" s="200"/>
      <c r="E26" s="134">
        <v>13089</v>
      </c>
    </row>
    <row r="27" spans="1:5" s="17" customFormat="1" ht="12">
      <c r="A27" s="17" t="s">
        <v>119</v>
      </c>
      <c r="B27" s="147">
        <v>89</v>
      </c>
      <c r="C27" s="143"/>
      <c r="D27" s="200"/>
      <c r="E27" s="140">
        <v>89</v>
      </c>
    </row>
    <row r="28" spans="1:5" s="17" customFormat="1" ht="12">
      <c r="A28" s="29"/>
      <c r="B28" s="143">
        <f>SUM(B26:B27)</f>
        <v>9913</v>
      </c>
      <c r="C28" s="143"/>
      <c r="D28" s="200"/>
      <c r="E28" s="134">
        <f>SUM(E26:E27)</f>
        <v>13178</v>
      </c>
    </row>
    <row r="29" spans="1:5" s="17" customFormat="1" ht="12">
      <c r="A29" s="29"/>
      <c r="B29" s="143"/>
      <c r="C29" s="143"/>
      <c r="D29" s="200"/>
      <c r="E29" s="134"/>
    </row>
    <row r="30" spans="1:5" s="17" customFormat="1" ht="12">
      <c r="A30" s="29" t="s">
        <v>55</v>
      </c>
      <c r="B30" s="143"/>
      <c r="C30" s="143"/>
      <c r="D30" s="200"/>
      <c r="E30" s="134"/>
    </row>
    <row r="31" spans="1:5" s="17" customFormat="1" ht="12">
      <c r="A31" s="98" t="s">
        <v>161</v>
      </c>
      <c r="B31" s="219">
        <f>63676+7551</f>
        <v>71227</v>
      </c>
      <c r="C31" s="221"/>
      <c r="D31" s="200"/>
      <c r="E31" s="220">
        <v>55750</v>
      </c>
    </row>
    <row r="32" spans="1:5" s="17" customFormat="1" ht="12">
      <c r="A32" s="98" t="s">
        <v>158</v>
      </c>
      <c r="B32" s="221">
        <v>648</v>
      </c>
      <c r="C32" s="221"/>
      <c r="D32" s="200"/>
      <c r="E32" s="222">
        <v>0</v>
      </c>
    </row>
    <row r="33" spans="1:5" s="17" customFormat="1" ht="12.75" customHeight="1">
      <c r="A33" s="17" t="s">
        <v>164</v>
      </c>
      <c r="B33" s="221">
        <v>758</v>
      </c>
      <c r="C33" s="221"/>
      <c r="D33" s="200"/>
      <c r="E33" s="222">
        <v>323</v>
      </c>
    </row>
    <row r="34" spans="1:5" s="17" customFormat="1" ht="12">
      <c r="A34" s="98" t="s">
        <v>162</v>
      </c>
      <c r="B34" s="221">
        <f>45625+1569</f>
        <v>47194</v>
      </c>
      <c r="C34" s="221"/>
      <c r="D34" s="200"/>
      <c r="E34" s="222">
        <v>37855</v>
      </c>
    </row>
    <row r="35" spans="1:5" s="17" customFormat="1" ht="12">
      <c r="A35" s="98" t="s">
        <v>78</v>
      </c>
      <c r="B35" s="221">
        <v>16048</v>
      </c>
      <c r="C35" s="221"/>
      <c r="D35" s="200"/>
      <c r="E35" s="222">
        <v>20746</v>
      </c>
    </row>
    <row r="36" spans="2:5" s="17" customFormat="1" ht="12">
      <c r="B36" s="223">
        <f>SUM(B31:B35)</f>
        <v>135875</v>
      </c>
      <c r="C36" s="223">
        <v>179341</v>
      </c>
      <c r="D36" s="200"/>
      <c r="E36" s="224">
        <f>SUM(E31:E35)</f>
        <v>114674</v>
      </c>
    </row>
    <row r="37" spans="1:5" s="17" customFormat="1" ht="12">
      <c r="A37" s="29" t="s">
        <v>120</v>
      </c>
      <c r="B37" s="147">
        <f>B28+B36</f>
        <v>145788</v>
      </c>
      <c r="C37" s="147" t="e">
        <v>#REF!</v>
      </c>
      <c r="D37" s="200"/>
      <c r="E37" s="140">
        <f>E28+E36</f>
        <v>127852</v>
      </c>
    </row>
    <row r="38" spans="1:5" s="17" customFormat="1" ht="12">
      <c r="A38" s="29"/>
      <c r="B38" s="139"/>
      <c r="C38" s="139"/>
      <c r="D38" s="200"/>
      <c r="E38" s="136"/>
    </row>
    <row r="39" spans="1:5" s="17" customFormat="1" ht="12.75" thickBot="1">
      <c r="A39" s="29" t="s">
        <v>121</v>
      </c>
      <c r="B39" s="146">
        <f>B23+B37</f>
        <v>270827</v>
      </c>
      <c r="C39" s="146" t="e">
        <v>#REF!</v>
      </c>
      <c r="D39" s="200"/>
      <c r="E39" s="138">
        <f>E23+E37</f>
        <v>249992</v>
      </c>
    </row>
    <row r="40" spans="2:5" s="17" customFormat="1" ht="5.25" customHeight="1">
      <c r="B40" s="39"/>
      <c r="C40" s="39"/>
      <c r="D40" s="22"/>
      <c r="E40" s="22"/>
    </row>
    <row r="41" s="17" customFormat="1" ht="11.25" customHeight="1">
      <c r="B41" s="281"/>
    </row>
    <row r="42" spans="1:5" ht="29.25" customHeight="1">
      <c r="A42" s="74" t="s">
        <v>97</v>
      </c>
      <c r="B42" s="60">
        <f>B21/B17</f>
        <v>2.643190661478599</v>
      </c>
      <c r="C42" s="33">
        <v>4.24</v>
      </c>
      <c r="D42" s="22"/>
      <c r="E42" s="60">
        <f>E21/E17</f>
        <v>2.5818201469952444</v>
      </c>
    </row>
    <row r="43" ht="17.25" customHeight="1"/>
    <row r="44" ht="17.25" customHeight="1"/>
    <row r="45" ht="17.25" customHeight="1"/>
    <row r="46" spans="1:7" ht="37.5" customHeight="1">
      <c r="A46" s="316" t="str">
        <f>'page 1-IS'!A37:G37</f>
        <v>(The condensed consolidated income statement should be read in conjunction with the audited financial statements for the financial year ended 30 June 2007 and the accompanying explanatory notes attached to this interim financial report)</v>
      </c>
      <c r="B46" s="316"/>
      <c r="C46" s="316"/>
      <c r="D46" s="316"/>
      <c r="E46" s="316"/>
      <c r="F46" s="316"/>
      <c r="G46" s="316"/>
    </row>
    <row r="47" ht="37.5" customHeight="1"/>
    <row r="48" ht="27.75" customHeight="1"/>
    <row r="49" spans="2:5" ht="12.75">
      <c r="B49" s="15"/>
      <c r="C49" s="15"/>
      <c r="D49" s="5"/>
      <c r="E49" s="5"/>
    </row>
    <row r="50" spans="2:5" ht="12.75">
      <c r="B50" s="15"/>
      <c r="C50" s="15"/>
      <c r="D50" s="5"/>
      <c r="E50" s="5"/>
    </row>
    <row r="51" ht="27" customHeight="1">
      <c r="H51" s="64"/>
    </row>
    <row r="52" spans="2:5" ht="12.75">
      <c r="B52" s="15"/>
      <c r="C52" s="15"/>
      <c r="D52" s="5"/>
      <c r="E52" s="5"/>
    </row>
    <row r="53" ht="27" customHeight="1"/>
    <row r="54" spans="2:5" ht="12.75">
      <c r="B54" s="15"/>
      <c r="C54" s="15"/>
      <c r="D54" s="5"/>
      <c r="E54" s="5"/>
    </row>
    <row r="55" spans="2:5" ht="12.75">
      <c r="B55" s="15"/>
      <c r="C55" s="15"/>
      <c r="D55" s="5"/>
      <c r="E55" s="5"/>
    </row>
    <row r="56" spans="2:5" ht="12.75">
      <c r="B56" s="15"/>
      <c r="C56" s="15"/>
      <c r="D56" s="5"/>
      <c r="E56" s="5"/>
    </row>
    <row r="57" spans="2:5" ht="12.75">
      <c r="B57" s="15"/>
      <c r="C57" s="15"/>
      <c r="D57" s="5"/>
      <c r="E57" s="5"/>
    </row>
    <row r="58" spans="2:5" ht="12.75">
      <c r="B58" s="15"/>
      <c r="C58" s="15"/>
      <c r="D58" s="5"/>
      <c r="E58" s="5"/>
    </row>
    <row r="59" spans="2:5" ht="12.75">
      <c r="B59" s="15"/>
      <c r="C59" s="15"/>
      <c r="D59" s="5"/>
      <c r="E59" s="5"/>
    </row>
    <row r="60" spans="2:5" ht="12.75">
      <c r="B60" s="15"/>
      <c r="C60" s="15"/>
      <c r="D60" s="5"/>
      <c r="E60" s="5"/>
    </row>
    <row r="61" spans="2:5" ht="12.75">
      <c r="B61" s="15"/>
      <c r="C61" s="15"/>
      <c r="D61" s="5"/>
      <c r="E61" s="5"/>
    </row>
    <row r="62" spans="2:5" ht="12.75">
      <c r="B62" s="15"/>
      <c r="C62" s="15"/>
      <c r="D62" s="5"/>
      <c r="E62" s="5"/>
    </row>
    <row r="63" spans="2:5" ht="12.75">
      <c r="B63" s="15"/>
      <c r="C63" s="15"/>
      <c r="D63" s="5"/>
      <c r="E63" s="5"/>
    </row>
    <row r="64" spans="2:5" ht="12.75">
      <c r="B64" s="15"/>
      <c r="C64" s="15"/>
      <c r="D64" s="5"/>
      <c r="E64" s="5"/>
    </row>
    <row r="65" spans="2:5" ht="12.75">
      <c r="B65" s="15"/>
      <c r="C65" s="15"/>
      <c r="D65" s="5"/>
      <c r="E65" s="5"/>
    </row>
    <row r="66" spans="1:5" ht="12.75">
      <c r="A66" s="297"/>
      <c r="B66" s="15"/>
      <c r="C66" s="15"/>
      <c r="D66" s="5"/>
      <c r="E66" s="5"/>
    </row>
    <row r="67" spans="2:5" ht="12.75">
      <c r="B67" s="15"/>
      <c r="C67" s="15"/>
      <c r="D67" s="5"/>
      <c r="E67" s="5"/>
    </row>
    <row r="68" spans="2:5" ht="12.75">
      <c r="B68" s="15"/>
      <c r="C68" s="15"/>
      <c r="D68" s="5"/>
      <c r="E68" s="5"/>
    </row>
    <row r="69" spans="2:5" ht="12.75">
      <c r="B69" s="15"/>
      <c r="C69" s="15"/>
      <c r="D69" s="5"/>
      <c r="E69" s="5"/>
    </row>
    <row r="70" spans="2:5" ht="12.75">
      <c r="B70" s="15"/>
      <c r="C70" s="15"/>
      <c r="D70" s="5"/>
      <c r="E70" s="5"/>
    </row>
    <row r="71" spans="2:5" ht="12.75">
      <c r="B71" s="15"/>
      <c r="C71" s="15"/>
      <c r="D71" s="5"/>
      <c r="E71" s="5"/>
    </row>
    <row r="72" spans="2:5" ht="12.75">
      <c r="B72" s="15"/>
      <c r="C72" s="15"/>
      <c r="D72" s="5"/>
      <c r="E72" s="5"/>
    </row>
    <row r="73" spans="2:5" ht="12.75">
      <c r="B73" s="15"/>
      <c r="C73" s="15"/>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68"/>
  <sheetViews>
    <sheetView showGridLines="0" workbookViewId="0" topLeftCell="A45">
      <selection activeCell="A37" sqref="D37"/>
    </sheetView>
  </sheetViews>
  <sheetFormatPr defaultColWidth="9.140625" defaultRowHeight="12.75"/>
  <cols>
    <col min="1" max="1" width="5.57421875" style="62" customWidth="1"/>
    <col min="2" max="2" width="57.7109375" style="62" customWidth="1"/>
    <col min="3" max="3" width="13.7109375" style="131" customWidth="1"/>
    <col min="4" max="4" width="1.1484375" style="62" customWidth="1"/>
    <col min="5" max="5" width="13.7109375" style="296" customWidth="1"/>
    <col min="6" max="6" width="1.7109375" style="62" customWidth="1"/>
    <col min="7" max="7" width="8.00390625" style="62" customWidth="1"/>
    <col min="8" max="8" width="4.8515625" style="62" customWidth="1"/>
    <col min="9" max="16384" width="8.00390625" style="62" customWidth="1"/>
  </cols>
  <sheetData>
    <row r="1" spans="1:9" ht="18.75">
      <c r="A1" s="317" t="str">
        <f>'page 1-IS'!A1:G1</f>
        <v>BINA GOODYEAR BERHAD (18645-H)</v>
      </c>
      <c r="B1" s="317"/>
      <c r="C1" s="317"/>
      <c r="D1" s="317"/>
      <c r="E1" s="317"/>
      <c r="F1" s="317"/>
      <c r="G1" s="1"/>
      <c r="H1" s="14"/>
      <c r="I1" s="3"/>
    </row>
    <row r="2" spans="1:256" ht="12" customHeight="1">
      <c r="A2" s="319" t="str">
        <f>'page 3-BS'!A2:H2</f>
        <v>(Incorporated in Malaysia)</v>
      </c>
      <c r="B2" s="319"/>
      <c r="C2" s="319"/>
      <c r="D2" s="319"/>
      <c r="E2" s="319"/>
      <c r="F2" s="319"/>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row>
    <row r="3" spans="1:256" ht="10.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c r="FM3" s="317"/>
      <c r="FN3" s="317"/>
      <c r="FO3" s="317"/>
      <c r="FP3" s="317"/>
      <c r="FQ3" s="317"/>
      <c r="FR3" s="317"/>
      <c r="FS3" s="317"/>
      <c r="FT3" s="317"/>
      <c r="FU3" s="317"/>
      <c r="FV3" s="317"/>
      <c r="FW3" s="317"/>
      <c r="FX3" s="317"/>
      <c r="FY3" s="317"/>
      <c r="FZ3" s="317"/>
      <c r="GA3" s="317"/>
      <c r="GB3" s="317"/>
      <c r="GC3" s="317"/>
      <c r="GD3" s="317"/>
      <c r="GE3" s="317"/>
      <c r="GF3" s="317"/>
      <c r="GG3" s="317"/>
      <c r="GH3" s="317"/>
      <c r="GI3" s="317"/>
      <c r="GJ3" s="317"/>
      <c r="GK3" s="317"/>
      <c r="GL3" s="317"/>
      <c r="GM3" s="317"/>
      <c r="GN3" s="317"/>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row>
    <row r="4" spans="1:9" ht="14.25">
      <c r="A4" s="8" t="str">
        <f>'page 1-IS'!A4</f>
        <v>Interim report for the financial period ended 31 December 2007</v>
      </c>
      <c r="B4" s="8"/>
      <c r="C4" s="141"/>
      <c r="D4" s="1"/>
      <c r="E4" s="141"/>
      <c r="F4" s="1"/>
      <c r="G4" s="1"/>
      <c r="H4" s="14"/>
      <c r="I4" s="3"/>
    </row>
    <row r="5" spans="1:9" ht="12.75">
      <c r="A5" s="9" t="s">
        <v>59</v>
      </c>
      <c r="B5" s="9"/>
      <c r="C5" s="141"/>
      <c r="D5" s="1"/>
      <c r="E5" s="141"/>
      <c r="F5" s="1"/>
      <c r="G5" s="1"/>
      <c r="H5" s="14"/>
      <c r="I5" s="3"/>
    </row>
    <row r="6" spans="1:9" ht="6" customHeight="1">
      <c r="A6" s="2"/>
      <c r="B6" s="2"/>
      <c r="C6" s="142"/>
      <c r="D6" s="2"/>
      <c r="E6" s="142"/>
      <c r="F6" s="2"/>
      <c r="G6" s="2"/>
      <c r="H6" s="35"/>
      <c r="I6" s="4"/>
    </row>
    <row r="7" spans="1:9" ht="12.75">
      <c r="A7" s="3" t="s">
        <v>129</v>
      </c>
      <c r="B7" s="3"/>
      <c r="C7" s="141"/>
      <c r="D7" s="1"/>
      <c r="E7" s="141"/>
      <c r="F7" s="1"/>
      <c r="G7" s="1"/>
      <c r="H7" s="14"/>
      <c r="I7" s="1"/>
    </row>
    <row r="8" spans="1:5" s="75" customFormat="1" ht="12.75" customHeight="1">
      <c r="A8" s="74"/>
      <c r="B8" s="74"/>
      <c r="C8" s="132" t="s">
        <v>283</v>
      </c>
      <c r="D8" s="45"/>
      <c r="E8" s="132" t="str">
        <f>C8</f>
        <v>6 Months Ended</v>
      </c>
    </row>
    <row r="9" spans="1:5" s="63" customFormat="1" ht="12">
      <c r="A9" s="29"/>
      <c r="B9" s="29"/>
      <c r="C9" s="37" t="str">
        <f>'page 1-IS'!F11</f>
        <v>31/12/07</v>
      </c>
      <c r="D9" s="95"/>
      <c r="E9" s="37" t="str">
        <f>'page 1-IS'!G11</f>
        <v>31/12/06</v>
      </c>
    </row>
    <row r="10" spans="1:5" s="63" customFormat="1" ht="12">
      <c r="A10" s="29"/>
      <c r="B10" s="29"/>
      <c r="C10" s="133" t="s">
        <v>26</v>
      </c>
      <c r="D10" s="96"/>
      <c r="E10" s="133" t="s">
        <v>26</v>
      </c>
    </row>
    <row r="11" spans="1:5" s="63" customFormat="1" ht="0.75" customHeight="1">
      <c r="A11" s="29"/>
      <c r="B11" s="29"/>
      <c r="C11" s="134"/>
      <c r="D11" s="88"/>
      <c r="E11" s="134"/>
    </row>
    <row r="12" spans="1:5" s="63" customFormat="1" ht="12">
      <c r="A12" s="29" t="s">
        <v>130</v>
      </c>
      <c r="B12" s="29"/>
      <c r="C12" s="134"/>
      <c r="D12" s="88"/>
      <c r="E12" s="134"/>
    </row>
    <row r="13" spans="1:5" s="63" customFormat="1" ht="19.5" customHeight="1">
      <c r="A13" s="17" t="s">
        <v>166</v>
      </c>
      <c r="B13" s="17"/>
      <c r="C13" s="143">
        <f>'page 1-IS'!F22</f>
        <v>4365</v>
      </c>
      <c r="D13" s="43"/>
      <c r="E13" s="134">
        <v>4811</v>
      </c>
    </row>
    <row r="14" spans="1:5" s="63" customFormat="1" ht="16.5" customHeight="1">
      <c r="A14" s="107" t="s">
        <v>231</v>
      </c>
      <c r="B14" s="17"/>
      <c r="C14" s="143"/>
      <c r="D14" s="43"/>
      <c r="E14" s="134"/>
    </row>
    <row r="15" spans="1:5" s="63" customFormat="1" ht="16.5" customHeight="1">
      <c r="A15" s="103" t="s">
        <v>141</v>
      </c>
      <c r="B15" s="17"/>
      <c r="C15" s="143">
        <v>1921</v>
      </c>
      <c r="D15" s="43"/>
      <c r="E15" s="134">
        <v>1858</v>
      </c>
    </row>
    <row r="16" spans="1:5" s="63" customFormat="1" ht="16.5" customHeight="1">
      <c r="A16" s="103" t="s">
        <v>142</v>
      </c>
      <c r="B16" s="17"/>
      <c r="C16" s="143">
        <v>-25</v>
      </c>
      <c r="D16" s="43"/>
      <c r="E16" s="134">
        <v>-62</v>
      </c>
    </row>
    <row r="17" spans="1:5" s="63" customFormat="1" ht="16.5" customHeight="1">
      <c r="A17" s="103" t="s">
        <v>247</v>
      </c>
      <c r="B17" s="17"/>
      <c r="C17" s="143">
        <v>0</v>
      </c>
      <c r="D17" s="43"/>
      <c r="E17" s="134">
        <v>0</v>
      </c>
    </row>
    <row r="18" spans="1:5" s="63" customFormat="1" ht="16.5" customHeight="1">
      <c r="A18" s="318" t="s">
        <v>196</v>
      </c>
      <c r="B18" s="318"/>
      <c r="C18" s="143">
        <f>-'page 1-IS'!F21</f>
        <v>80</v>
      </c>
      <c r="D18" s="43"/>
      <c r="E18" s="134">
        <v>7</v>
      </c>
    </row>
    <row r="19" spans="1:5" s="63" customFormat="1" ht="16.5" customHeight="1">
      <c r="A19" s="103" t="s">
        <v>20</v>
      </c>
      <c r="B19" s="17"/>
      <c r="C19" s="143">
        <v>0</v>
      </c>
      <c r="D19" s="43"/>
      <c r="E19" s="134">
        <v>130</v>
      </c>
    </row>
    <row r="20" spans="1:5" s="63" customFormat="1" ht="16.5" customHeight="1">
      <c r="A20" s="103" t="s">
        <v>143</v>
      </c>
      <c r="B20" s="17"/>
      <c r="C20" s="143">
        <v>-117</v>
      </c>
      <c r="D20" s="43"/>
      <c r="E20" s="134">
        <v>-124</v>
      </c>
    </row>
    <row r="21" spans="1:5" s="63" customFormat="1" ht="16.5" customHeight="1">
      <c r="A21" s="102" t="s">
        <v>144</v>
      </c>
      <c r="B21" s="17"/>
      <c r="C21" s="143">
        <v>1391</v>
      </c>
      <c r="D21" s="43"/>
      <c r="E21" s="134">
        <v>2194</v>
      </c>
    </row>
    <row r="22" spans="1:5" s="63" customFormat="1" ht="16.5" customHeight="1">
      <c r="A22" s="103" t="s">
        <v>232</v>
      </c>
      <c r="B22" s="17"/>
      <c r="C22" s="143">
        <v>0</v>
      </c>
      <c r="D22" s="43"/>
      <c r="E22" s="134">
        <v>0</v>
      </c>
    </row>
    <row r="23" spans="1:5" s="63" customFormat="1" ht="7.5" customHeight="1">
      <c r="A23" s="103"/>
      <c r="B23" s="17"/>
      <c r="C23" s="143"/>
      <c r="D23" s="43"/>
      <c r="E23" s="134"/>
    </row>
    <row r="24" spans="1:5" s="63" customFormat="1" ht="16.5" customHeight="1">
      <c r="A24" s="17" t="s">
        <v>131</v>
      </c>
      <c r="B24" s="17"/>
      <c r="C24" s="144">
        <f>SUM(C13:C22)</f>
        <v>7615</v>
      </c>
      <c r="D24" s="43"/>
      <c r="E24" s="135">
        <v>8814</v>
      </c>
    </row>
    <row r="25" spans="1:5" s="63" customFormat="1" ht="7.5" customHeight="1">
      <c r="A25" s="17"/>
      <c r="B25" s="17"/>
      <c r="C25" s="139"/>
      <c r="D25" s="43"/>
      <c r="E25" s="136"/>
    </row>
    <row r="26" spans="1:5" s="63" customFormat="1" ht="16.5" customHeight="1">
      <c r="A26" s="102" t="str">
        <f>'page 2-BS'!A26</f>
        <v>Development expenditure</v>
      </c>
      <c r="B26" s="17"/>
      <c r="C26" s="139">
        <v>-1601</v>
      </c>
      <c r="D26" s="43"/>
      <c r="E26" s="136">
        <v>-1375</v>
      </c>
    </row>
    <row r="27" spans="1:5" s="63" customFormat="1" ht="16.5" customHeight="1">
      <c r="A27" s="103" t="s">
        <v>233</v>
      </c>
      <c r="B27" s="17"/>
      <c r="C27" s="139">
        <v>-16177</v>
      </c>
      <c r="D27" s="43"/>
      <c r="E27" s="136">
        <v>-26660</v>
      </c>
    </row>
    <row r="28" spans="1:5" s="63" customFormat="1" ht="16.5" customHeight="1">
      <c r="A28" s="103" t="str">
        <f>'page 2-BS'!A25</f>
        <v>Inventories</v>
      </c>
      <c r="B28" s="17"/>
      <c r="C28" s="139">
        <v>57</v>
      </c>
      <c r="D28" s="43"/>
      <c r="E28" s="136">
        <v>5410</v>
      </c>
    </row>
    <row r="29" spans="1:5" s="63" customFormat="1" ht="16.5" customHeight="1">
      <c r="A29" s="103" t="s">
        <v>234</v>
      </c>
      <c r="B29" s="17"/>
      <c r="C29" s="139">
        <v>16357</v>
      </c>
      <c r="D29" s="43"/>
      <c r="E29" s="136">
        <v>-27349</v>
      </c>
    </row>
    <row r="30" spans="1:5" s="63" customFormat="1" ht="7.5" customHeight="1">
      <c r="A30" s="17"/>
      <c r="B30" s="17"/>
      <c r="C30" s="139"/>
      <c r="D30" s="43"/>
      <c r="E30" s="136"/>
    </row>
    <row r="31" spans="1:5" s="63" customFormat="1" ht="14.25" customHeight="1">
      <c r="A31" s="97" t="s">
        <v>235</v>
      </c>
      <c r="B31" s="97"/>
      <c r="C31" s="144">
        <f>SUM(C24:C30)</f>
        <v>6251</v>
      </c>
      <c r="D31" s="43"/>
      <c r="E31" s="135">
        <v>-41160</v>
      </c>
    </row>
    <row r="32" spans="1:5" s="63" customFormat="1" ht="16.5" customHeight="1">
      <c r="A32" s="102" t="s">
        <v>145</v>
      </c>
      <c r="B32" s="97"/>
      <c r="C32" s="139">
        <f>-C20</f>
        <v>117</v>
      </c>
      <c r="D32" s="43"/>
      <c r="E32" s="136">
        <v>124</v>
      </c>
    </row>
    <row r="33" spans="1:5" s="63" customFormat="1" ht="16.5" customHeight="1">
      <c r="A33" s="102" t="s">
        <v>146</v>
      </c>
      <c r="B33" s="97"/>
      <c r="C33" s="139">
        <f>-C21</f>
        <v>-1391</v>
      </c>
      <c r="D33" s="43"/>
      <c r="E33" s="136">
        <v>-2194</v>
      </c>
    </row>
    <row r="34" spans="1:5" s="63" customFormat="1" ht="16.5" customHeight="1">
      <c r="A34" s="104" t="s">
        <v>236</v>
      </c>
      <c r="B34" s="97"/>
      <c r="C34" s="143">
        <v>-1487</v>
      </c>
      <c r="D34" s="43"/>
      <c r="E34" s="134">
        <v>-1453</v>
      </c>
    </row>
    <row r="35" spans="1:5" s="63" customFormat="1" ht="16.5" customHeight="1">
      <c r="A35" s="61" t="s">
        <v>167</v>
      </c>
      <c r="B35" s="61"/>
      <c r="C35" s="145">
        <f>SUM(C31:C34)</f>
        <v>3490</v>
      </c>
      <c r="D35" s="43"/>
      <c r="E35" s="137">
        <v>-44683</v>
      </c>
    </row>
    <row r="36" spans="1:5" s="63" customFormat="1" ht="9" customHeight="1">
      <c r="A36" s="17"/>
      <c r="B36" s="17"/>
      <c r="C36" s="143"/>
      <c r="D36" s="43"/>
      <c r="E36" s="134"/>
    </row>
    <row r="37" spans="1:5" s="63" customFormat="1" ht="12" customHeight="1">
      <c r="A37" s="29" t="s">
        <v>132</v>
      </c>
      <c r="B37" s="29"/>
      <c r="C37" s="143"/>
      <c r="D37" s="43"/>
      <c r="E37" s="134"/>
    </row>
    <row r="38" spans="1:5" s="63" customFormat="1" ht="16.5" customHeight="1">
      <c r="A38" s="103" t="s">
        <v>147</v>
      </c>
      <c r="B38" s="98"/>
      <c r="C38" s="143"/>
      <c r="D38" s="43"/>
      <c r="E38" s="134"/>
    </row>
    <row r="39" spans="1:5" s="63" customFormat="1" ht="16.5" customHeight="1">
      <c r="A39" s="105" t="s">
        <v>148</v>
      </c>
      <c r="B39" s="98"/>
      <c r="C39" s="143">
        <v>-1109</v>
      </c>
      <c r="D39" s="43"/>
      <c r="E39" s="134">
        <v>-1960</v>
      </c>
    </row>
    <row r="40" spans="1:5" s="63" customFormat="1" ht="16.5" customHeight="1">
      <c r="A40" s="102" t="s">
        <v>149</v>
      </c>
      <c r="B40" s="98"/>
      <c r="C40" s="143">
        <v>25</v>
      </c>
      <c r="D40" s="43"/>
      <c r="E40" s="134">
        <v>98</v>
      </c>
    </row>
    <row r="41" spans="1:5" s="63" customFormat="1" ht="16.5" customHeight="1">
      <c r="A41" s="103" t="s">
        <v>248</v>
      </c>
      <c r="B41" s="98"/>
      <c r="C41" s="143"/>
      <c r="D41" s="43"/>
      <c r="E41" s="134"/>
    </row>
    <row r="42" spans="1:5" s="63" customFormat="1" ht="16.5" customHeight="1">
      <c r="A42" s="105" t="s">
        <v>148</v>
      </c>
      <c r="B42" s="98"/>
      <c r="C42" s="143">
        <v>0</v>
      </c>
      <c r="D42" s="43"/>
      <c r="E42" s="134">
        <v>0</v>
      </c>
    </row>
    <row r="43" spans="1:5" s="63" customFormat="1" ht="16.5" customHeight="1">
      <c r="A43" s="102" t="s">
        <v>149</v>
      </c>
      <c r="B43" s="98"/>
      <c r="C43" s="143">
        <v>0</v>
      </c>
      <c r="D43" s="43"/>
      <c r="E43" s="134">
        <v>0</v>
      </c>
    </row>
    <row r="44" spans="1:5" s="63" customFormat="1" ht="16.5" customHeight="1">
      <c r="A44" s="61" t="s">
        <v>168</v>
      </c>
      <c r="B44" s="17"/>
      <c r="C44" s="145">
        <f>SUM(C38:C40)</f>
        <v>-1084</v>
      </c>
      <c r="D44" s="43"/>
      <c r="E44" s="137">
        <v>-1862</v>
      </c>
    </row>
    <row r="45" spans="1:5" s="63" customFormat="1" ht="8.25" customHeight="1">
      <c r="A45" s="17"/>
      <c r="B45" s="29"/>
      <c r="C45" s="143"/>
      <c r="D45" s="43"/>
      <c r="E45" s="134"/>
    </row>
    <row r="46" spans="1:5" s="63" customFormat="1" ht="16.5" customHeight="1">
      <c r="A46" s="29" t="s">
        <v>133</v>
      </c>
      <c r="B46" s="29"/>
      <c r="C46" s="143"/>
      <c r="D46" s="43"/>
      <c r="E46" s="134"/>
    </row>
    <row r="47" spans="1:5" s="63" customFormat="1" ht="16.5" customHeight="1">
      <c r="A47" s="102" t="s">
        <v>150</v>
      </c>
      <c r="B47" s="17"/>
      <c r="C47" s="143">
        <v>17500</v>
      </c>
      <c r="D47" s="43"/>
      <c r="E47" s="134">
        <v>44041</v>
      </c>
    </row>
    <row r="48" spans="1:5" s="63" customFormat="1" ht="16.5" customHeight="1">
      <c r="A48" s="103" t="s">
        <v>151</v>
      </c>
      <c r="B48" s="97"/>
      <c r="C48" s="143">
        <v>-1423</v>
      </c>
      <c r="D48" s="43"/>
      <c r="E48" s="134">
        <v>-1564</v>
      </c>
    </row>
    <row r="49" spans="1:5" s="63" customFormat="1" ht="16.5" customHeight="1">
      <c r="A49" s="102" t="s">
        <v>152</v>
      </c>
      <c r="B49" s="97"/>
      <c r="C49" s="143">
        <v>-11000</v>
      </c>
      <c r="D49" s="43"/>
      <c r="E49" s="134">
        <v>-22183</v>
      </c>
    </row>
    <row r="50" spans="1:5" s="63" customFormat="1" ht="16.5" customHeight="1">
      <c r="A50" s="103" t="s">
        <v>153</v>
      </c>
      <c r="B50" s="97"/>
      <c r="C50" s="143">
        <v>0</v>
      </c>
      <c r="D50" s="43"/>
      <c r="E50" s="134">
        <v>0</v>
      </c>
    </row>
    <row r="51" spans="1:5" s="63" customFormat="1" ht="16.5" customHeight="1">
      <c r="A51" s="103" t="s">
        <v>251</v>
      </c>
      <c r="B51" s="97"/>
      <c r="C51" s="143">
        <v>0</v>
      </c>
      <c r="D51" s="43"/>
      <c r="E51" s="134"/>
    </row>
    <row r="52" spans="1:5" s="63" customFormat="1" ht="16.5" customHeight="1">
      <c r="A52" s="103" t="s">
        <v>253</v>
      </c>
      <c r="B52" s="97"/>
      <c r="C52" s="143">
        <v>779</v>
      </c>
      <c r="D52" s="43"/>
      <c r="E52" s="134"/>
    </row>
    <row r="53" spans="1:5" s="63" customFormat="1" ht="16.5" customHeight="1">
      <c r="A53" s="61" t="s">
        <v>237</v>
      </c>
      <c r="B53" s="17"/>
      <c r="C53" s="145">
        <f>SUM(C47:C52)</f>
        <v>5856</v>
      </c>
      <c r="D53" s="43"/>
      <c r="E53" s="137">
        <v>20294</v>
      </c>
    </row>
    <row r="54" spans="1:5" s="63" customFormat="1" ht="16.5" customHeight="1">
      <c r="A54" s="29" t="s">
        <v>134</v>
      </c>
      <c r="B54" s="29"/>
      <c r="C54" s="143">
        <f>C35+C44+C53</f>
        <v>8262</v>
      </c>
      <c r="D54" s="43"/>
      <c r="E54" s="134">
        <v>-26251</v>
      </c>
    </row>
    <row r="55" spans="1:5" s="63" customFormat="1" ht="16.5" customHeight="1">
      <c r="A55" s="29" t="s">
        <v>21</v>
      </c>
      <c r="B55" s="29"/>
      <c r="C55" s="139">
        <v>-13684</v>
      </c>
      <c r="D55" s="43"/>
      <c r="E55" s="136">
        <v>23721</v>
      </c>
    </row>
    <row r="56" spans="1:7" ht="16.5" customHeight="1" thickBot="1">
      <c r="A56" s="29" t="s">
        <v>135</v>
      </c>
      <c r="C56" s="146">
        <f>C54+C55</f>
        <v>-5422</v>
      </c>
      <c r="D56" s="43"/>
      <c r="E56" s="138">
        <v>-2530</v>
      </c>
      <c r="G56" s="63"/>
    </row>
    <row r="57" spans="1:7" ht="16.5" customHeight="1">
      <c r="A57" s="29"/>
      <c r="C57" s="139"/>
      <c r="D57" s="43"/>
      <c r="E57" s="136"/>
      <c r="G57" s="63"/>
    </row>
    <row r="58" spans="1:5" ht="16.5" customHeight="1">
      <c r="A58" s="107" t="s">
        <v>169</v>
      </c>
      <c r="C58" s="139"/>
      <c r="D58" s="43"/>
      <c r="E58" s="136"/>
    </row>
    <row r="59" spans="1:5" ht="16.5" customHeight="1">
      <c r="A59" s="17" t="s">
        <v>170</v>
      </c>
      <c r="C59" s="139">
        <v>2509</v>
      </c>
      <c r="D59" s="43"/>
      <c r="E59" s="136">
        <v>3636</v>
      </c>
    </row>
    <row r="60" spans="1:5" ht="16.5" customHeight="1">
      <c r="A60" s="17" t="s">
        <v>171</v>
      </c>
      <c r="C60" s="139">
        <v>329</v>
      </c>
      <c r="D60" s="43"/>
      <c r="E60" s="136">
        <v>538</v>
      </c>
    </row>
    <row r="61" spans="1:5" ht="16.5" customHeight="1">
      <c r="A61" s="17" t="s">
        <v>54</v>
      </c>
      <c r="C61" s="147">
        <v>10296</v>
      </c>
      <c r="D61" s="43"/>
      <c r="E61" s="140">
        <v>15277</v>
      </c>
    </row>
    <row r="62" spans="1:5" ht="16.5" customHeight="1">
      <c r="A62" s="17"/>
      <c r="C62" s="139">
        <f>SUM(C59:C61)</f>
        <v>13134</v>
      </c>
      <c r="D62" s="43"/>
      <c r="E62" s="136">
        <v>19451</v>
      </c>
    </row>
    <row r="63" spans="1:5" ht="16.5" customHeight="1">
      <c r="A63" s="17" t="s">
        <v>172</v>
      </c>
      <c r="C63" s="139">
        <v>-16048</v>
      </c>
      <c r="D63" s="43"/>
      <c r="E63" s="136">
        <v>-18381</v>
      </c>
    </row>
    <row r="64" spans="1:5" ht="16.5" customHeight="1">
      <c r="A64" s="63" t="s">
        <v>173</v>
      </c>
      <c r="C64" s="139">
        <v>-2508</v>
      </c>
      <c r="D64" s="43"/>
      <c r="E64" s="136">
        <v>-3600</v>
      </c>
    </row>
    <row r="65" spans="1:5" ht="16.5" customHeight="1" thickBot="1">
      <c r="A65" s="108"/>
      <c r="C65" s="146">
        <f>SUM(C62:C64)</f>
        <v>-5422</v>
      </c>
      <c r="D65" s="43"/>
      <c r="E65" s="138">
        <v>-2530</v>
      </c>
    </row>
    <row r="66" spans="1:4" ht="15.75" customHeight="1">
      <c r="A66" s="299"/>
      <c r="D66" s="99"/>
    </row>
    <row r="67" spans="1:8" ht="27.75" customHeight="1">
      <c r="A67" s="316" t="str">
        <f>'page 1-IS'!A37:G37</f>
        <v>(The condensed consolidated income statement should be read in conjunction with the audited financial statements for the financial year ended 30 June 2007 and the accompanying explanatory notes attached to this interim financial report)</v>
      </c>
      <c r="B67" s="316"/>
      <c r="C67" s="316"/>
      <c r="D67" s="316"/>
      <c r="E67" s="316"/>
      <c r="F67" s="64"/>
      <c r="G67" s="64"/>
      <c r="H67" s="64"/>
    </row>
    <row r="68" spans="9:10" ht="15" customHeight="1">
      <c r="I68" s="100"/>
      <c r="J68" s="100"/>
    </row>
  </sheetData>
  <mergeCells count="105">
    <mergeCell ref="A18:B18"/>
    <mergeCell ref="A1:F1"/>
    <mergeCell ref="A2:F2"/>
    <mergeCell ref="G2:K2"/>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A3:F3"/>
    <mergeCell ref="G3:K3"/>
    <mergeCell ref="L3:P3"/>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HD3:HH3"/>
    <mergeCell ref="HI3:HM3"/>
    <mergeCell ref="FZ3:GD3"/>
    <mergeCell ref="GE3:GI3"/>
    <mergeCell ref="GJ3:GN3"/>
    <mergeCell ref="GO3:GS3"/>
    <mergeCell ref="IH3:IL3"/>
    <mergeCell ref="IM3:IQ3"/>
    <mergeCell ref="IR3:IV3"/>
    <mergeCell ref="A67:E67"/>
    <mergeCell ref="HN3:HR3"/>
    <mergeCell ref="HS3:HW3"/>
    <mergeCell ref="HX3:IB3"/>
    <mergeCell ref="IC3:IG3"/>
    <mergeCell ref="GT3:GX3"/>
    <mergeCell ref="GY3:HC3"/>
  </mergeCells>
  <printOptions/>
  <pageMargins left="1" right="0.25" top="0.81" bottom="0.48" header="0.38" footer="0.39"/>
  <pageSetup fitToHeight="1" fitToWidth="1" horizontalDpi="600" verticalDpi="600" orientation="portrait" paperSize="9" scale="75"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4">
      <selection activeCell="A37" sqref="D37"/>
    </sheetView>
  </sheetViews>
  <sheetFormatPr defaultColWidth="9.140625" defaultRowHeight="12.75"/>
  <cols>
    <col min="1" max="1" width="2.140625" style="62" customWidth="1"/>
    <col min="2" max="2" width="22.7109375" style="62" customWidth="1"/>
    <col min="3" max="3" width="8.28125" style="62" customWidth="1"/>
    <col min="4" max="4" width="8.8515625" style="62" customWidth="1"/>
    <col min="5" max="6" width="11.421875" style="62" customWidth="1"/>
    <col min="7" max="8" width="8.8515625" style="62" customWidth="1"/>
    <col min="9" max="9" width="7.7109375" style="62" customWidth="1"/>
    <col min="10" max="10" width="9.421875" style="62" customWidth="1"/>
    <col min="11" max="11" width="8.00390625" style="67" customWidth="1"/>
    <col min="12" max="16384" width="8.00390625" style="62" customWidth="1"/>
  </cols>
  <sheetData>
    <row r="1" spans="1:11" s="1" customFormat="1" ht="18.75">
      <c r="A1" s="312" t="str">
        <f>'page 1-IS'!A1:G1</f>
        <v>BINA GOODYEAR BERHAD (18645-H)</v>
      </c>
      <c r="B1" s="312"/>
      <c r="C1" s="312"/>
      <c r="D1" s="312"/>
      <c r="E1" s="312"/>
      <c r="F1" s="312"/>
      <c r="G1" s="312"/>
      <c r="H1" s="312"/>
      <c r="I1" s="312"/>
      <c r="J1" s="312"/>
      <c r="K1" s="14"/>
    </row>
    <row r="2" spans="1:10" s="1" customFormat="1" ht="12.75">
      <c r="A2" s="313" t="s">
        <v>24</v>
      </c>
      <c r="B2" s="313"/>
      <c r="C2" s="313"/>
      <c r="D2" s="313"/>
      <c r="E2" s="313"/>
      <c r="F2" s="313"/>
      <c r="G2" s="313"/>
      <c r="H2" s="313"/>
      <c r="I2" s="313"/>
      <c r="J2" s="313"/>
    </row>
    <row r="3" spans="4:11" s="1" customFormat="1" ht="6.75" customHeight="1">
      <c r="D3" s="14"/>
      <c r="K3" s="14"/>
    </row>
    <row r="4" spans="1:11" s="1" customFormat="1" ht="14.25">
      <c r="A4" s="8" t="str">
        <f>'page 1-IS'!A4</f>
        <v>Interim report for the financial period ended 31 December 2007</v>
      </c>
      <c r="B4" s="8"/>
      <c r="D4" s="14"/>
      <c r="K4" s="14"/>
    </row>
    <row r="5" spans="1:11" s="1" customFormat="1" ht="12.75">
      <c r="A5" s="9" t="s">
        <v>59</v>
      </c>
      <c r="B5" s="9"/>
      <c r="D5" s="14"/>
      <c r="K5" s="14"/>
    </row>
    <row r="6" spans="4:11" s="2" customFormat="1" ht="9.75" customHeight="1">
      <c r="D6" s="35"/>
      <c r="K6" s="35"/>
    </row>
    <row r="7" spans="1:11" s="1" customFormat="1" ht="12.75">
      <c r="A7" s="3" t="s">
        <v>70</v>
      </c>
      <c r="B7" s="3"/>
      <c r="D7" s="14"/>
      <c r="K7" s="14"/>
    </row>
    <row r="8" ht="6" customHeight="1"/>
    <row r="9" spans="1:2" ht="16.5" customHeight="1">
      <c r="A9" s="83" t="s">
        <v>284</v>
      </c>
      <c r="B9" s="3"/>
    </row>
    <row r="10" spans="1:2" ht="16.5" customHeight="1">
      <c r="A10" s="3"/>
      <c r="B10" s="3"/>
    </row>
    <row r="11" spans="1:10" ht="15" customHeight="1">
      <c r="A11" s="37"/>
      <c r="B11" s="37"/>
      <c r="C11" s="320" t="s">
        <v>122</v>
      </c>
      <c r="D11" s="320"/>
      <c r="E11" s="320"/>
      <c r="F11" s="320"/>
      <c r="G11" s="320"/>
      <c r="H11" s="320"/>
      <c r="I11" s="92" t="s">
        <v>124</v>
      </c>
      <c r="J11" s="101" t="s">
        <v>69</v>
      </c>
    </row>
    <row r="12" spans="1:11" s="65" customFormat="1" ht="36.75" customHeight="1">
      <c r="A12" s="106" t="s">
        <v>71</v>
      </c>
      <c r="B12" s="38"/>
      <c r="C12" s="66" t="s">
        <v>56</v>
      </c>
      <c r="D12" s="66" t="s">
        <v>57</v>
      </c>
      <c r="E12" s="66" t="s">
        <v>22</v>
      </c>
      <c r="F12" s="66" t="s">
        <v>165</v>
      </c>
      <c r="G12" s="66" t="s">
        <v>23</v>
      </c>
      <c r="H12" s="66" t="s">
        <v>69</v>
      </c>
      <c r="I12" s="91" t="s">
        <v>123</v>
      </c>
      <c r="J12" s="66" t="s">
        <v>136</v>
      </c>
      <c r="K12" s="68"/>
    </row>
    <row r="13" spans="1:10" ht="18" customHeight="1">
      <c r="A13" s="90" t="s">
        <v>269</v>
      </c>
      <c r="B13" s="63"/>
      <c r="C13" s="195">
        <v>46260</v>
      </c>
      <c r="D13" s="195">
        <v>7297</v>
      </c>
      <c r="E13" s="195">
        <v>0</v>
      </c>
      <c r="F13" s="195">
        <v>0</v>
      </c>
      <c r="G13" s="195">
        <v>65878</v>
      </c>
      <c r="H13" s="195">
        <f>SUM(C13:G13)</f>
        <v>119435</v>
      </c>
      <c r="I13" s="195">
        <v>2706</v>
      </c>
      <c r="J13" s="195">
        <f>H13+I13</f>
        <v>122141</v>
      </c>
    </row>
    <row r="14" spans="2:10" ht="5.25" customHeight="1">
      <c r="B14" s="63"/>
      <c r="C14" s="195"/>
      <c r="D14" s="195"/>
      <c r="E14" s="195"/>
      <c r="F14" s="195"/>
      <c r="G14" s="195"/>
      <c r="H14" s="195"/>
      <c r="I14" s="195"/>
      <c r="J14" s="190"/>
    </row>
    <row r="15" spans="1:11" s="77" customFormat="1" ht="14.25" customHeight="1">
      <c r="A15" s="324" t="s">
        <v>98</v>
      </c>
      <c r="B15" s="324"/>
      <c r="C15" s="196">
        <v>0</v>
      </c>
      <c r="D15" s="196">
        <v>0</v>
      </c>
      <c r="E15" s="196">
        <v>0</v>
      </c>
      <c r="F15" s="196">
        <v>0</v>
      </c>
      <c r="G15" s="196">
        <f>'page 1-IS'!F28</f>
        <v>2838</v>
      </c>
      <c r="H15" s="191">
        <f>SUM(C15:G15)</f>
        <v>2838</v>
      </c>
      <c r="I15" s="190">
        <f>'page 1-IS'!F27</f>
        <v>60</v>
      </c>
      <c r="J15" s="190">
        <f>H15+I15</f>
        <v>2898</v>
      </c>
      <c r="K15" s="76"/>
    </row>
    <row r="16" spans="1:10" ht="3.75" customHeight="1">
      <c r="A16" s="63"/>
      <c r="B16" s="63"/>
      <c r="C16" s="197"/>
      <c r="D16" s="197"/>
      <c r="E16" s="197"/>
      <c r="F16" s="197"/>
      <c r="G16" s="197"/>
      <c r="H16" s="197"/>
      <c r="I16" s="197"/>
      <c r="J16" s="194"/>
    </row>
    <row r="17" spans="1:11" ht="18.75" customHeight="1" thickBot="1">
      <c r="A17" s="322" t="s">
        <v>285</v>
      </c>
      <c r="B17" s="322"/>
      <c r="C17" s="198">
        <f>SUM(C13:C15)</f>
        <v>46260</v>
      </c>
      <c r="D17" s="198">
        <f aca="true" t="shared" si="0" ref="D17:J17">SUM(D13:D15)</f>
        <v>7297</v>
      </c>
      <c r="E17" s="198">
        <f t="shared" si="0"/>
        <v>0</v>
      </c>
      <c r="F17" s="198">
        <f t="shared" si="0"/>
        <v>0</v>
      </c>
      <c r="G17" s="198">
        <f t="shared" si="0"/>
        <v>68716</v>
      </c>
      <c r="H17" s="198">
        <f t="shared" si="0"/>
        <v>122273</v>
      </c>
      <c r="I17" s="198">
        <f t="shared" si="0"/>
        <v>2766</v>
      </c>
      <c r="J17" s="198">
        <f t="shared" si="0"/>
        <v>125039</v>
      </c>
      <c r="K17" s="80"/>
    </row>
    <row r="18" spans="1:11" ht="6" customHeight="1">
      <c r="A18" s="75"/>
      <c r="B18" s="75"/>
      <c r="C18" s="195"/>
      <c r="D18" s="195"/>
      <c r="E18" s="195"/>
      <c r="F18" s="195"/>
      <c r="G18" s="195"/>
      <c r="H18" s="195"/>
      <c r="I18" s="195"/>
      <c r="J18" s="195"/>
      <c r="K18" s="80"/>
    </row>
    <row r="19" spans="1:11" ht="6" customHeight="1">
      <c r="A19" s="75"/>
      <c r="B19" s="75"/>
      <c r="C19" s="195"/>
      <c r="D19" s="195"/>
      <c r="E19" s="195"/>
      <c r="F19" s="195"/>
      <c r="G19" s="195"/>
      <c r="H19" s="195"/>
      <c r="I19" s="195"/>
      <c r="J19" s="195"/>
      <c r="K19" s="80"/>
    </row>
    <row r="20" spans="1:11" s="283" customFormat="1" ht="18" customHeight="1">
      <c r="A20" s="63" t="s">
        <v>99</v>
      </c>
      <c r="B20" s="63"/>
      <c r="C20" s="63"/>
      <c r="D20" s="63"/>
      <c r="E20" s="63"/>
      <c r="F20" s="63"/>
      <c r="G20" s="63"/>
      <c r="H20" s="63"/>
      <c r="I20" s="63"/>
      <c r="J20" s="63"/>
      <c r="K20" s="282"/>
    </row>
    <row r="21" spans="1:11" s="286" customFormat="1" ht="18" customHeight="1">
      <c r="A21" s="321" t="s">
        <v>125</v>
      </c>
      <c r="B21" s="321"/>
      <c r="C21" s="89">
        <v>46260</v>
      </c>
      <c r="D21" s="89">
        <v>7297</v>
      </c>
      <c r="E21" s="89">
        <v>382</v>
      </c>
      <c r="F21" s="89">
        <v>1433</v>
      </c>
      <c r="G21" s="89">
        <v>61519</v>
      </c>
      <c r="H21" s="284">
        <f>SUM(C21:G21)</f>
        <v>116891</v>
      </c>
      <c r="I21" s="89">
        <v>2484</v>
      </c>
      <c r="J21" s="89">
        <f>H21+I21</f>
        <v>119375</v>
      </c>
      <c r="K21" s="285"/>
    </row>
    <row r="22" spans="1:11" s="286" customFormat="1" ht="14.25" customHeight="1">
      <c r="A22" s="323" t="s">
        <v>238</v>
      </c>
      <c r="B22" s="323"/>
      <c r="C22" s="287"/>
      <c r="D22" s="288"/>
      <c r="E22" s="288"/>
      <c r="F22" s="288"/>
      <c r="G22" s="288"/>
      <c r="H22" s="288"/>
      <c r="I22" s="288"/>
      <c r="J22" s="289"/>
      <c r="K22" s="285"/>
    </row>
    <row r="23" spans="1:11" s="286" customFormat="1" ht="36.75" customHeight="1">
      <c r="A23" s="94" t="s">
        <v>126</v>
      </c>
      <c r="B23" s="93" t="s">
        <v>239</v>
      </c>
      <c r="C23" s="290">
        <v>0</v>
      </c>
      <c r="D23" s="201">
        <v>0</v>
      </c>
      <c r="E23" s="201">
        <f>-E21</f>
        <v>-382</v>
      </c>
      <c r="F23" s="201">
        <v>0</v>
      </c>
      <c r="G23" s="201">
        <f>-E23-F23</f>
        <v>382</v>
      </c>
      <c r="H23" s="192">
        <f>SUM(C23:G23)</f>
        <v>0</v>
      </c>
      <c r="I23" s="201">
        <v>0</v>
      </c>
      <c r="J23" s="227">
        <f>H23+I23</f>
        <v>0</v>
      </c>
      <c r="K23" s="285"/>
    </row>
    <row r="24" spans="1:11" s="286" customFormat="1" ht="27.75" customHeight="1">
      <c r="A24" s="94" t="s">
        <v>126</v>
      </c>
      <c r="B24" s="93" t="s">
        <v>240</v>
      </c>
      <c r="C24" s="290">
        <v>0</v>
      </c>
      <c r="D24" s="201">
        <v>0</v>
      </c>
      <c r="E24" s="201">
        <v>0</v>
      </c>
      <c r="F24" s="201">
        <f>-1433</f>
        <v>-1433</v>
      </c>
      <c r="G24" s="201">
        <v>1433</v>
      </c>
      <c r="H24" s="192">
        <f>SUM(C24:G24)</f>
        <v>0</v>
      </c>
      <c r="I24" s="201">
        <v>0</v>
      </c>
      <c r="J24" s="227">
        <f>H24+I24</f>
        <v>0</v>
      </c>
      <c r="K24" s="285"/>
    </row>
    <row r="25" spans="1:11" s="286" customFormat="1" ht="15.75" customHeight="1">
      <c r="A25" s="94"/>
      <c r="B25" s="93"/>
      <c r="C25" s="291"/>
      <c r="D25" s="202"/>
      <c r="E25" s="202"/>
      <c r="F25" s="202"/>
      <c r="G25" s="202"/>
      <c r="H25" s="193"/>
      <c r="I25" s="202"/>
      <c r="J25" s="228"/>
      <c r="K25" s="285"/>
    </row>
    <row r="26" spans="1:11" s="286" customFormat="1" ht="21.75" customHeight="1">
      <c r="A26" s="321"/>
      <c r="B26" s="321"/>
      <c r="C26" s="202">
        <f aca="true" t="shared" si="1" ref="C26:J26">SUM(C23:C25)</f>
        <v>0</v>
      </c>
      <c r="D26" s="202">
        <f t="shared" si="1"/>
        <v>0</v>
      </c>
      <c r="E26" s="202">
        <f t="shared" si="1"/>
        <v>-382</v>
      </c>
      <c r="F26" s="202">
        <f t="shared" si="1"/>
        <v>-1433</v>
      </c>
      <c r="G26" s="202">
        <f t="shared" si="1"/>
        <v>1815</v>
      </c>
      <c r="H26" s="202">
        <f t="shared" si="1"/>
        <v>0</v>
      </c>
      <c r="I26" s="202">
        <f t="shared" si="1"/>
        <v>0</v>
      </c>
      <c r="J26" s="202">
        <f t="shared" si="1"/>
        <v>0</v>
      </c>
      <c r="K26" s="285"/>
    </row>
    <row r="27" spans="1:11" s="286" customFormat="1" ht="21" customHeight="1">
      <c r="A27" s="321" t="s">
        <v>127</v>
      </c>
      <c r="B27" s="321"/>
      <c r="C27" s="199">
        <f aca="true" t="shared" si="2" ref="C27:J27">C21+C26</f>
        <v>46260</v>
      </c>
      <c r="D27" s="199">
        <f t="shared" si="2"/>
        <v>7297</v>
      </c>
      <c r="E27" s="199">
        <f t="shared" si="2"/>
        <v>0</v>
      </c>
      <c r="F27" s="199">
        <f t="shared" si="2"/>
        <v>0</v>
      </c>
      <c r="G27" s="199">
        <f t="shared" si="2"/>
        <v>63334</v>
      </c>
      <c r="H27" s="199">
        <f t="shared" si="2"/>
        <v>116891</v>
      </c>
      <c r="I27" s="199">
        <f t="shared" si="2"/>
        <v>2484</v>
      </c>
      <c r="J27" s="199">
        <f t="shared" si="2"/>
        <v>119375</v>
      </c>
      <c r="K27" s="285"/>
    </row>
    <row r="28" spans="2:11" s="283" customFormat="1" ht="5.25" customHeight="1">
      <c r="B28" s="63"/>
      <c r="C28" s="207"/>
      <c r="D28" s="207"/>
      <c r="E28" s="207"/>
      <c r="F28" s="207"/>
      <c r="G28" s="207"/>
      <c r="H28" s="207"/>
      <c r="I28" s="207"/>
      <c r="J28" s="201"/>
      <c r="K28" s="282"/>
    </row>
    <row r="29" spans="1:11" s="293" customFormat="1" ht="14.25" customHeight="1">
      <c r="A29" s="324" t="s">
        <v>98</v>
      </c>
      <c r="B29" s="324"/>
      <c r="C29" s="212">
        <v>0</v>
      </c>
      <c r="D29" s="212">
        <v>0</v>
      </c>
      <c r="E29" s="212">
        <v>0</v>
      </c>
      <c r="F29" s="212">
        <v>0</v>
      </c>
      <c r="G29" s="212">
        <v>3048</v>
      </c>
      <c r="H29" s="192">
        <f>SUM(C29:G29)</f>
        <v>3048</v>
      </c>
      <c r="I29" s="201">
        <v>105</v>
      </c>
      <c r="J29" s="201">
        <f>H29+I29</f>
        <v>3153</v>
      </c>
      <c r="K29" s="292"/>
    </row>
    <row r="30" spans="1:11" s="283" customFormat="1" ht="3.75" customHeight="1">
      <c r="A30" s="63"/>
      <c r="B30" s="63"/>
      <c r="C30" s="200"/>
      <c r="D30" s="200"/>
      <c r="E30" s="200"/>
      <c r="F30" s="200"/>
      <c r="G30" s="200"/>
      <c r="H30" s="200"/>
      <c r="I30" s="200"/>
      <c r="J30" s="199"/>
      <c r="K30" s="282"/>
    </row>
    <row r="31" spans="1:11" s="283" customFormat="1" ht="18.75" customHeight="1" thickBot="1">
      <c r="A31" s="325" t="s">
        <v>286</v>
      </c>
      <c r="B31" s="325"/>
      <c r="C31" s="203">
        <f aca="true" t="shared" si="3" ref="C31:J31">SUM(C27:C29)</f>
        <v>46260</v>
      </c>
      <c r="D31" s="203">
        <f t="shared" si="3"/>
        <v>7297</v>
      </c>
      <c r="E31" s="203">
        <f t="shared" si="3"/>
        <v>0</v>
      </c>
      <c r="F31" s="203">
        <f t="shared" si="3"/>
        <v>0</v>
      </c>
      <c r="G31" s="203">
        <f t="shared" si="3"/>
        <v>66382</v>
      </c>
      <c r="H31" s="203">
        <f t="shared" si="3"/>
        <v>119939</v>
      </c>
      <c r="I31" s="203">
        <f t="shared" si="3"/>
        <v>2589</v>
      </c>
      <c r="J31" s="203">
        <f t="shared" si="3"/>
        <v>122528</v>
      </c>
      <c r="K31" s="294"/>
    </row>
    <row r="66" ht="11.25">
      <c r="A66" s="298" t="s">
        <v>277</v>
      </c>
    </row>
  </sheetData>
  <mergeCells count="11">
    <mergeCell ref="A29:B29"/>
    <mergeCell ref="A31:B31"/>
    <mergeCell ref="A15:B15"/>
    <mergeCell ref="A21:B21"/>
    <mergeCell ref="A27:B27"/>
    <mergeCell ref="A1:J1"/>
    <mergeCell ref="C11:H11"/>
    <mergeCell ref="A2:J2"/>
    <mergeCell ref="A26:B26"/>
    <mergeCell ref="A17:B17"/>
    <mergeCell ref="A22:B22"/>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3">
      <selection activeCell="A37" sqref="D3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4.57421875" style="14" customWidth="1"/>
    <col min="13" max="13" width="0.9921875" style="1" customWidth="1"/>
    <col min="14" max="14" width="12.57421875" style="1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4" customFormat="1" ht="18.75">
      <c r="A1" s="334" t="str">
        <f>'page 1-IS'!A1:G1</f>
        <v>BINA GOODYEAR BERHAD (18645-H)</v>
      </c>
      <c r="B1" s="334"/>
      <c r="C1" s="334"/>
      <c r="D1" s="334"/>
      <c r="E1" s="334"/>
      <c r="F1" s="334"/>
      <c r="G1" s="334"/>
      <c r="H1" s="334"/>
      <c r="I1" s="334"/>
      <c r="J1" s="334"/>
      <c r="K1" s="334"/>
      <c r="L1" s="334"/>
      <c r="M1" s="334"/>
      <c r="N1" s="334"/>
      <c r="O1" s="334"/>
      <c r="P1" s="334"/>
      <c r="Q1" s="51"/>
    </row>
    <row r="2" spans="1:17" s="14" customFormat="1" ht="12.75">
      <c r="A2" s="335" t="str">
        <f>'page 1-IS'!A2:G2</f>
        <v>(Incorporated in Malaysia)</v>
      </c>
      <c r="B2" s="335"/>
      <c r="C2" s="335"/>
      <c r="D2" s="335"/>
      <c r="E2" s="335"/>
      <c r="F2" s="335"/>
      <c r="G2" s="335"/>
      <c r="H2" s="335"/>
      <c r="I2" s="335"/>
      <c r="J2" s="335"/>
      <c r="K2" s="335"/>
      <c r="L2" s="335"/>
      <c r="M2" s="335"/>
      <c r="N2" s="335"/>
      <c r="O2" s="335"/>
      <c r="P2" s="335"/>
      <c r="Q2" s="52"/>
    </row>
    <row r="3" s="14" customFormat="1" ht="12.75">
      <c r="P3" s="13"/>
    </row>
    <row r="4" spans="1:16" s="14" customFormat="1" ht="14.25">
      <c r="A4" s="53" t="str">
        <f>'page 1-IS'!A4</f>
        <v>Interim report for the financial period ended 31 December 2007</v>
      </c>
      <c r="P4" s="13"/>
    </row>
    <row r="5" spans="1:16" s="14" customFormat="1" ht="12.75">
      <c r="A5" s="54" t="s">
        <v>59</v>
      </c>
      <c r="P5" s="13"/>
    </row>
    <row r="6" spans="1:15" s="35" customFormat="1" ht="13.5" customHeight="1">
      <c r="A6" s="41"/>
      <c r="B6" s="41"/>
      <c r="C6" s="41"/>
      <c r="D6" s="41"/>
      <c r="E6" s="55"/>
      <c r="F6" s="41"/>
      <c r="G6" s="41"/>
      <c r="H6" s="41"/>
      <c r="I6" s="41"/>
      <c r="J6" s="41"/>
      <c r="K6" s="41"/>
      <c r="L6" s="41"/>
      <c r="M6" s="41"/>
      <c r="N6" s="41"/>
      <c r="O6" s="41"/>
    </row>
    <row r="7" s="14" customFormat="1" ht="12.75">
      <c r="A7" s="13" t="s">
        <v>77</v>
      </c>
    </row>
    <row r="8" s="14" customFormat="1" ht="12.75" customHeight="1"/>
    <row r="9" spans="1:7" s="14" customFormat="1" ht="12.75">
      <c r="A9" s="13" t="s">
        <v>201</v>
      </c>
      <c r="B9" s="13"/>
      <c r="C9" s="13" t="s">
        <v>30</v>
      </c>
      <c r="D9" s="13"/>
      <c r="E9" s="13"/>
      <c r="F9" s="13"/>
      <c r="G9" s="13"/>
    </row>
    <row r="10" spans="1:7" s="14" customFormat="1" ht="7.5" customHeight="1">
      <c r="A10" s="13"/>
      <c r="B10" s="13"/>
      <c r="C10" s="13"/>
      <c r="D10" s="13"/>
      <c r="E10" s="13"/>
      <c r="F10" s="13"/>
      <c r="G10" s="13"/>
    </row>
    <row r="11" spans="3:16" s="14" customFormat="1" ht="56.25" customHeight="1">
      <c r="C11" s="301" t="s">
        <v>272</v>
      </c>
      <c r="D11" s="301"/>
      <c r="E11" s="301"/>
      <c r="F11" s="301"/>
      <c r="G11" s="301"/>
      <c r="H11" s="301"/>
      <c r="I11" s="301"/>
      <c r="J11" s="301"/>
      <c r="K11" s="301"/>
      <c r="L11" s="301"/>
      <c r="M11" s="301"/>
      <c r="N11" s="301"/>
      <c r="O11" s="301"/>
      <c r="P11" s="301"/>
    </row>
    <row r="12" spans="3:16" s="14" customFormat="1" ht="28.5" customHeight="1">
      <c r="C12" s="301" t="s">
        <v>273</v>
      </c>
      <c r="D12" s="301"/>
      <c r="E12" s="301"/>
      <c r="F12" s="301"/>
      <c r="G12" s="301"/>
      <c r="H12" s="301"/>
      <c r="I12" s="301"/>
      <c r="J12" s="301"/>
      <c r="K12" s="301"/>
      <c r="L12" s="301"/>
      <c r="M12" s="301"/>
      <c r="N12" s="301"/>
      <c r="O12" s="301"/>
      <c r="P12" s="301"/>
    </row>
    <row r="13" spans="1:16" s="47" customFormat="1" ht="17.25" customHeight="1">
      <c r="A13" s="231" t="s">
        <v>202</v>
      </c>
      <c r="B13" s="231"/>
      <c r="C13" s="300" t="s">
        <v>72</v>
      </c>
      <c r="D13" s="300"/>
      <c r="E13" s="300"/>
      <c r="F13" s="300"/>
      <c r="G13" s="300"/>
      <c r="H13" s="300"/>
      <c r="I13" s="300"/>
      <c r="J13" s="300"/>
      <c r="K13" s="300"/>
      <c r="L13" s="300"/>
      <c r="M13" s="300"/>
      <c r="N13" s="300"/>
      <c r="O13" s="300"/>
      <c r="P13" s="300"/>
    </row>
    <row r="14" spans="3:16" s="47" customFormat="1" ht="3" customHeight="1">
      <c r="C14" s="232"/>
      <c r="D14" s="233"/>
      <c r="E14" s="234"/>
      <c r="F14" s="234"/>
      <c r="G14" s="234"/>
      <c r="H14" s="234"/>
      <c r="I14" s="234"/>
      <c r="J14" s="234"/>
      <c r="K14" s="234"/>
      <c r="L14" s="234"/>
      <c r="M14" s="234"/>
      <c r="N14" s="234"/>
      <c r="O14" s="234"/>
      <c r="P14" s="234"/>
    </row>
    <row r="15" spans="3:16" s="47" customFormat="1" ht="12.75" customHeight="1">
      <c r="C15" s="326" t="s">
        <v>174</v>
      </c>
      <c r="D15" s="326"/>
      <c r="E15" s="326"/>
      <c r="F15" s="326"/>
      <c r="G15" s="326"/>
      <c r="H15" s="326"/>
      <c r="I15" s="326"/>
      <c r="J15" s="326"/>
      <c r="K15" s="326"/>
      <c r="L15" s="326"/>
      <c r="M15" s="326"/>
      <c r="N15" s="326"/>
      <c r="O15" s="326"/>
      <c r="P15" s="326"/>
    </row>
    <row r="16" spans="3:16" s="47" customFormat="1" ht="3" customHeight="1">
      <c r="C16" s="232"/>
      <c r="D16" s="233"/>
      <c r="E16" s="234"/>
      <c r="F16" s="234"/>
      <c r="G16" s="234"/>
      <c r="H16" s="234"/>
      <c r="I16" s="234"/>
      <c r="J16" s="234"/>
      <c r="K16" s="234"/>
      <c r="L16" s="234"/>
      <c r="M16" s="234"/>
      <c r="N16" s="234"/>
      <c r="O16" s="234"/>
      <c r="P16" s="234"/>
    </row>
    <row r="17" spans="1:5" s="47" customFormat="1" ht="17.25" customHeight="1">
      <c r="A17" s="231" t="s">
        <v>203</v>
      </c>
      <c r="B17" s="231"/>
      <c r="C17" s="231" t="s">
        <v>41</v>
      </c>
      <c r="D17" s="231"/>
      <c r="E17" s="231"/>
    </row>
    <row r="18" s="47" customFormat="1" ht="3" customHeight="1"/>
    <row r="19" spans="3:16" s="47" customFormat="1" ht="12.75" customHeight="1">
      <c r="C19" s="328" t="s">
        <v>175</v>
      </c>
      <c r="D19" s="328"/>
      <c r="E19" s="328"/>
      <c r="F19" s="328"/>
      <c r="G19" s="328"/>
      <c r="H19" s="328"/>
      <c r="I19" s="328"/>
      <c r="J19" s="328"/>
      <c r="K19" s="328"/>
      <c r="L19" s="328"/>
      <c r="M19" s="328"/>
      <c r="N19" s="328"/>
      <c r="O19" s="328"/>
      <c r="P19" s="328"/>
    </row>
    <row r="20" spans="1:3" s="47" customFormat="1" ht="3" customHeight="1">
      <c r="A20" s="231"/>
      <c r="C20" s="231"/>
    </row>
    <row r="21" spans="1:3" s="47" customFormat="1" ht="17.25" customHeight="1">
      <c r="A21" s="231" t="s">
        <v>204</v>
      </c>
      <c r="C21" s="230" t="s">
        <v>176</v>
      </c>
    </row>
    <row r="22" spans="1:16" s="10" customFormat="1" ht="3" customHeight="1">
      <c r="A22" s="231"/>
      <c r="B22" s="47"/>
      <c r="C22" s="235"/>
      <c r="D22" s="47"/>
      <c r="E22" s="47"/>
      <c r="F22" s="47"/>
      <c r="G22" s="47"/>
      <c r="H22" s="47"/>
      <c r="I22" s="47"/>
      <c r="J22" s="47"/>
      <c r="K22" s="47"/>
      <c r="L22" s="47"/>
      <c r="M22" s="47"/>
      <c r="N22" s="47"/>
      <c r="O22" s="47"/>
      <c r="P22" s="47"/>
    </row>
    <row r="23" spans="1:16" s="10" customFormat="1" ht="27.75" customHeight="1">
      <c r="A23" s="231"/>
      <c r="B23" s="47"/>
      <c r="C23" s="329" t="s">
        <v>177</v>
      </c>
      <c r="D23" s="330"/>
      <c r="E23" s="330"/>
      <c r="F23" s="330"/>
      <c r="G23" s="330"/>
      <c r="H23" s="330"/>
      <c r="I23" s="330"/>
      <c r="J23" s="330"/>
      <c r="K23" s="330"/>
      <c r="L23" s="330"/>
      <c r="M23" s="330"/>
      <c r="N23" s="330"/>
      <c r="O23" s="330"/>
      <c r="P23" s="330"/>
    </row>
    <row r="24" spans="1:16" s="10" customFormat="1" ht="3" customHeight="1">
      <c r="A24" s="231"/>
      <c r="B24" s="231"/>
      <c r="C24" s="231"/>
      <c r="D24" s="231"/>
      <c r="E24" s="231"/>
      <c r="F24" s="47"/>
      <c r="G24" s="47"/>
      <c r="H24" s="47"/>
      <c r="I24" s="47"/>
      <c r="J24" s="47"/>
      <c r="K24" s="47"/>
      <c r="L24" s="47"/>
      <c r="M24" s="47"/>
      <c r="N24" s="47"/>
      <c r="O24" s="47"/>
      <c r="P24" s="47"/>
    </row>
    <row r="25" spans="1:16" s="10" customFormat="1" ht="17.25" customHeight="1">
      <c r="A25" s="231" t="s">
        <v>205</v>
      </c>
      <c r="B25" s="47"/>
      <c r="C25" s="231" t="s">
        <v>80</v>
      </c>
      <c r="D25" s="47"/>
      <c r="E25" s="47"/>
      <c r="F25" s="47"/>
      <c r="G25" s="47"/>
      <c r="H25" s="47"/>
      <c r="I25" s="47"/>
      <c r="J25" s="47"/>
      <c r="K25" s="47"/>
      <c r="L25" s="47"/>
      <c r="M25" s="47"/>
      <c r="N25" s="47"/>
      <c r="O25" s="47"/>
      <c r="P25" s="47"/>
    </row>
    <row r="26" spans="1:16" s="10" customFormat="1" ht="3" customHeight="1">
      <c r="A26" s="231"/>
      <c r="B26" s="47"/>
      <c r="C26" s="231"/>
      <c r="D26" s="47"/>
      <c r="E26" s="47"/>
      <c r="F26" s="47"/>
      <c r="G26" s="47"/>
      <c r="H26" s="47"/>
      <c r="I26" s="47"/>
      <c r="J26" s="47"/>
      <c r="K26" s="47"/>
      <c r="L26" s="47"/>
      <c r="M26" s="47"/>
      <c r="N26" s="47"/>
      <c r="O26" s="47"/>
      <c r="P26" s="47"/>
    </row>
    <row r="27" spans="1:16" s="10" customFormat="1" ht="29.25" customHeight="1">
      <c r="A27" s="231"/>
      <c r="B27" s="47"/>
      <c r="C27" s="331" t="s">
        <v>178</v>
      </c>
      <c r="D27" s="332"/>
      <c r="E27" s="332"/>
      <c r="F27" s="332"/>
      <c r="G27" s="332"/>
      <c r="H27" s="332"/>
      <c r="I27" s="332"/>
      <c r="J27" s="332"/>
      <c r="K27" s="332"/>
      <c r="L27" s="332"/>
      <c r="M27" s="332"/>
      <c r="N27" s="332"/>
      <c r="O27" s="332"/>
      <c r="P27" s="332"/>
    </row>
    <row r="28" spans="1:16" s="10" customFormat="1" ht="3" customHeight="1">
      <c r="A28" s="231"/>
      <c r="B28" s="47"/>
      <c r="C28" s="180"/>
      <c r="D28" s="180"/>
      <c r="E28" s="180"/>
      <c r="F28" s="180"/>
      <c r="G28" s="180"/>
      <c r="H28" s="180"/>
      <c r="I28" s="180"/>
      <c r="J28" s="180"/>
      <c r="K28" s="180"/>
      <c r="L28" s="180"/>
      <c r="M28" s="180"/>
      <c r="N28" s="180"/>
      <c r="O28" s="180"/>
      <c r="P28" s="180"/>
    </row>
    <row r="29" spans="1:14" s="10" customFormat="1" ht="17.25" customHeight="1">
      <c r="A29" s="231" t="s">
        <v>206</v>
      </c>
      <c r="B29" s="47"/>
      <c r="C29" s="231" t="s">
        <v>180</v>
      </c>
      <c r="D29" s="47"/>
      <c r="I29" s="47"/>
      <c r="J29" s="47"/>
      <c r="K29" s="47"/>
      <c r="L29" s="47"/>
      <c r="N29" s="47"/>
    </row>
    <row r="30" spans="9:14" s="10" customFormat="1" ht="3" customHeight="1">
      <c r="I30" s="47"/>
      <c r="J30" s="47"/>
      <c r="K30" s="47"/>
      <c r="L30" s="47"/>
      <c r="N30" s="47"/>
    </row>
    <row r="31" spans="3:16" s="10" customFormat="1" ht="30.75" customHeight="1">
      <c r="C31" s="333" t="s">
        <v>179</v>
      </c>
      <c r="D31" s="333"/>
      <c r="E31" s="333"/>
      <c r="F31" s="333"/>
      <c r="G31" s="333"/>
      <c r="H31" s="333"/>
      <c r="I31" s="333"/>
      <c r="J31" s="333"/>
      <c r="K31" s="333"/>
      <c r="L31" s="333"/>
      <c r="M31" s="333"/>
      <c r="N31" s="333"/>
      <c r="O31" s="333"/>
      <c r="P31" s="333"/>
    </row>
    <row r="32" spans="9:14" s="10" customFormat="1" ht="3" customHeight="1">
      <c r="I32" s="47"/>
      <c r="J32" s="47"/>
      <c r="K32" s="47"/>
      <c r="L32" s="47"/>
      <c r="N32" s="47"/>
    </row>
    <row r="33" spans="1:14" s="10" customFormat="1" ht="17.25" customHeight="1">
      <c r="A33" s="231" t="s">
        <v>207</v>
      </c>
      <c r="B33" s="47"/>
      <c r="C33" s="231" t="s">
        <v>73</v>
      </c>
      <c r="I33" s="47"/>
      <c r="J33" s="47"/>
      <c r="K33" s="47"/>
      <c r="L33" s="47"/>
      <c r="N33" s="47"/>
    </row>
    <row r="34" spans="9:14" s="10" customFormat="1" ht="3" customHeight="1">
      <c r="I34" s="47"/>
      <c r="J34" s="47"/>
      <c r="K34" s="47"/>
      <c r="L34" s="47"/>
      <c r="N34" s="47"/>
    </row>
    <row r="35" spans="3:16" s="10" customFormat="1" ht="18" customHeight="1">
      <c r="C35" s="327" t="s">
        <v>274</v>
      </c>
      <c r="D35" s="327"/>
      <c r="E35" s="327"/>
      <c r="F35" s="327"/>
      <c r="G35" s="327"/>
      <c r="H35" s="327"/>
      <c r="I35" s="327"/>
      <c r="J35" s="327"/>
      <c r="K35" s="327"/>
      <c r="L35" s="327"/>
      <c r="M35" s="327"/>
      <c r="N35" s="327"/>
      <c r="O35" s="327"/>
      <c r="P35" s="327"/>
    </row>
    <row r="66" ht="12.75">
      <c r="A66" s="297"/>
    </row>
  </sheetData>
  <mergeCells count="11">
    <mergeCell ref="A1:P1"/>
    <mergeCell ref="A2:P2"/>
    <mergeCell ref="C13:P13"/>
    <mergeCell ref="C11:P11"/>
    <mergeCell ref="C12:P12"/>
    <mergeCell ref="C15:P15"/>
    <mergeCell ref="C35:P35"/>
    <mergeCell ref="C19:P19"/>
    <mergeCell ref="C23:P23"/>
    <mergeCell ref="C27:P27"/>
    <mergeCell ref="C31:P31"/>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13">
      <selection activeCell="A37" sqref="D3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4" customWidth="1"/>
    <col min="8" max="8" width="11.00390625" style="14" customWidth="1"/>
    <col min="9" max="9" width="11.57421875" style="1" customWidth="1"/>
    <col min="10" max="10" width="13.28125" style="14" customWidth="1"/>
    <col min="11" max="11" width="10.28125" style="14" customWidth="1"/>
    <col min="12" max="12" width="10.7109375" style="14" customWidth="1"/>
    <col min="13" max="13" width="0.2890625" style="1" customWidth="1"/>
    <col min="14" max="14" width="11.28125" style="1" hidden="1" customWidth="1"/>
    <col min="15" max="15" width="1.28515625" style="1" customWidth="1"/>
    <col min="16" max="16384" width="9.140625" style="1" customWidth="1"/>
  </cols>
  <sheetData>
    <row r="1" spans="1:14" s="14" customFormat="1" ht="18.75">
      <c r="A1" s="334" t="str">
        <f>'page 1-IS'!A1:G1</f>
        <v>BINA GOODYEAR BERHAD (18645-H)</v>
      </c>
      <c r="B1" s="334"/>
      <c r="C1" s="334"/>
      <c r="D1" s="334"/>
      <c r="E1" s="334"/>
      <c r="F1" s="334"/>
      <c r="G1" s="334"/>
      <c r="H1" s="334"/>
      <c r="I1" s="334"/>
      <c r="J1" s="334"/>
      <c r="K1" s="334"/>
      <c r="L1" s="334"/>
      <c r="M1" s="334"/>
      <c r="N1" s="51"/>
    </row>
    <row r="2" spans="1:14" s="14" customFormat="1" ht="12.75">
      <c r="A2" s="335" t="str">
        <f>'page 1-IS'!A2:G2</f>
        <v>(Incorporated in Malaysia)</v>
      </c>
      <c r="B2" s="335"/>
      <c r="C2" s="335"/>
      <c r="D2" s="335"/>
      <c r="E2" s="335"/>
      <c r="F2" s="335"/>
      <c r="G2" s="335"/>
      <c r="H2" s="335"/>
      <c r="I2" s="335"/>
      <c r="J2" s="335"/>
      <c r="K2" s="335"/>
      <c r="L2" s="335"/>
      <c r="M2" s="335"/>
      <c r="N2" s="52"/>
    </row>
    <row r="3" s="14" customFormat="1" ht="12.75"/>
    <row r="4" s="14" customFormat="1" ht="14.25">
      <c r="A4" s="53" t="str">
        <f>'page 1-IS'!A4</f>
        <v>Interim report for the financial period ended 31 December 2007</v>
      </c>
    </row>
    <row r="5" s="14" customFormat="1" ht="12.75">
      <c r="A5" s="54" t="s">
        <v>59</v>
      </c>
    </row>
    <row r="6" spans="1:13" s="35" customFormat="1" ht="12" customHeight="1">
      <c r="A6" s="41"/>
      <c r="B6" s="41"/>
      <c r="C6" s="41"/>
      <c r="D6" s="41"/>
      <c r="E6" s="55"/>
      <c r="F6" s="41"/>
      <c r="G6" s="41"/>
      <c r="H6" s="41"/>
      <c r="I6" s="41"/>
      <c r="J6" s="41"/>
      <c r="K6" s="41"/>
      <c r="L6" s="41"/>
      <c r="M6" s="41"/>
    </row>
    <row r="7" s="14" customFormat="1" ht="12.75">
      <c r="A7" s="13" t="s">
        <v>77</v>
      </c>
    </row>
    <row r="8" s="14" customFormat="1" ht="15" customHeight="1"/>
    <row r="9" spans="1:3" s="14" customFormat="1" ht="12.75">
      <c r="A9" s="13" t="s">
        <v>208</v>
      </c>
      <c r="B9" s="13"/>
      <c r="C9" s="13" t="s">
        <v>181</v>
      </c>
    </row>
    <row r="10" spans="1:13" s="14" customFormat="1" ht="3.75" customHeight="1">
      <c r="A10" s="13"/>
      <c r="B10" s="13"/>
      <c r="C10" s="13"/>
      <c r="D10" s="13"/>
      <c r="E10" s="13"/>
      <c r="G10" s="44"/>
      <c r="H10" s="44"/>
      <c r="I10" s="44"/>
      <c r="J10" s="44"/>
      <c r="K10" s="44"/>
      <c r="L10" s="44"/>
      <c r="M10" s="44"/>
    </row>
    <row r="11" spans="1:13" s="14" customFormat="1" ht="12.75" customHeight="1">
      <c r="A11" s="13"/>
      <c r="B11" s="13"/>
      <c r="C11" s="13"/>
      <c r="D11" s="13"/>
      <c r="E11" s="13"/>
      <c r="G11" s="110" t="s">
        <v>182</v>
      </c>
      <c r="H11" s="110"/>
      <c r="I11" s="110" t="s">
        <v>186</v>
      </c>
      <c r="J11" s="110"/>
      <c r="K11" s="110"/>
      <c r="L11" s="110"/>
      <c r="M11" s="44"/>
    </row>
    <row r="12" spans="1:13" s="14" customFormat="1" ht="12.75" customHeight="1">
      <c r="A12" s="13"/>
      <c r="B12" s="13"/>
      <c r="C12" s="13"/>
      <c r="D12" s="13"/>
      <c r="E12" s="13"/>
      <c r="G12" s="110" t="s">
        <v>183</v>
      </c>
      <c r="H12" s="110" t="s">
        <v>185</v>
      </c>
      <c r="I12" s="110" t="s">
        <v>187</v>
      </c>
      <c r="J12" s="110"/>
      <c r="K12" s="110"/>
      <c r="L12" s="110"/>
      <c r="M12" s="44"/>
    </row>
    <row r="13" spans="1:12" s="14" customFormat="1" ht="12.75" customHeight="1">
      <c r="A13" s="13"/>
      <c r="B13" s="13"/>
      <c r="C13" s="13" t="s">
        <v>71</v>
      </c>
      <c r="E13" s="35"/>
      <c r="F13" s="35"/>
      <c r="G13" s="110" t="s">
        <v>184</v>
      </c>
      <c r="H13" s="110" t="s">
        <v>81</v>
      </c>
      <c r="I13" s="110" t="s">
        <v>188</v>
      </c>
      <c r="J13" s="110" t="s">
        <v>189</v>
      </c>
      <c r="K13" s="110" t="s">
        <v>82</v>
      </c>
      <c r="L13" s="111" t="s">
        <v>83</v>
      </c>
    </row>
    <row r="14" spans="1:12" s="14" customFormat="1" ht="3.75" customHeight="1">
      <c r="A14" s="13"/>
      <c r="B14" s="13"/>
      <c r="E14" s="35"/>
      <c r="F14" s="35"/>
      <c r="G14" s="45"/>
      <c r="I14" s="45"/>
      <c r="J14" s="45"/>
      <c r="K14" s="45"/>
      <c r="L14" s="78"/>
    </row>
    <row r="15" spans="1:12" s="14" customFormat="1" ht="12.75">
      <c r="A15" s="13"/>
      <c r="B15" s="13"/>
      <c r="C15" s="84" t="str">
        <f>'page 5-changes in Equity'!A9</f>
        <v>6 Months Ended 31 December 2007</v>
      </c>
      <c r="E15" s="35"/>
      <c r="F15" s="35"/>
      <c r="G15" s="45"/>
      <c r="I15" s="45"/>
      <c r="J15" s="45"/>
      <c r="K15" s="45"/>
      <c r="L15" s="78"/>
    </row>
    <row r="16" spans="1:12" s="14" customFormat="1" ht="4.5" customHeight="1">
      <c r="A16" s="13"/>
      <c r="B16" s="13"/>
      <c r="E16" s="35"/>
      <c r="F16" s="35"/>
      <c r="G16" s="45"/>
      <c r="I16" s="45"/>
      <c r="J16" s="45"/>
      <c r="K16" s="45"/>
      <c r="L16" s="78"/>
    </row>
    <row r="17" spans="1:12" s="14" customFormat="1" ht="12.75" customHeight="1">
      <c r="A17" s="13"/>
      <c r="B17" s="13"/>
      <c r="C17" s="13" t="s">
        <v>84</v>
      </c>
      <c r="E17" s="35"/>
      <c r="F17" s="35"/>
      <c r="G17" s="45"/>
      <c r="I17" s="45"/>
      <c r="J17" s="45"/>
      <c r="K17" s="45"/>
      <c r="L17" s="78"/>
    </row>
    <row r="18" spans="1:12" s="14" customFormat="1" ht="12.75" customHeight="1">
      <c r="A18" s="13"/>
      <c r="B18" s="13"/>
      <c r="C18" s="14" t="s">
        <v>93</v>
      </c>
      <c r="E18" s="35"/>
      <c r="F18" s="35"/>
      <c r="G18" s="148">
        <f>123969+2819</f>
        <v>126788</v>
      </c>
      <c r="H18" s="148">
        <v>6</v>
      </c>
      <c r="I18" s="148">
        <v>0</v>
      </c>
      <c r="J18" s="148">
        <v>7403</v>
      </c>
      <c r="K18" s="148">
        <v>0</v>
      </c>
      <c r="L18" s="148">
        <f>SUM(G18:K18)</f>
        <v>134197</v>
      </c>
    </row>
    <row r="19" spans="1:12" s="14" customFormat="1" ht="12.75" customHeight="1">
      <c r="A19" s="13"/>
      <c r="B19" s="13"/>
      <c r="C19" s="14" t="s">
        <v>94</v>
      </c>
      <c r="E19" s="35"/>
      <c r="F19" s="35"/>
      <c r="G19" s="148">
        <v>0</v>
      </c>
      <c r="H19" s="149">
        <v>0</v>
      </c>
      <c r="I19" s="150">
        <v>5262</v>
      </c>
      <c r="J19" s="150"/>
      <c r="K19" s="150">
        <f>-SUM(G19:J19)</f>
        <v>-5262</v>
      </c>
      <c r="L19" s="148">
        <f>SUM(G19:K19)</f>
        <v>0</v>
      </c>
    </row>
    <row r="20" spans="1:12" s="14" customFormat="1" ht="12.75" customHeight="1">
      <c r="A20" s="13"/>
      <c r="B20" s="13"/>
      <c r="D20" s="14" t="s">
        <v>85</v>
      </c>
      <c r="E20" s="35"/>
      <c r="F20" s="35"/>
      <c r="G20" s="151">
        <f aca="true" t="shared" si="0" ref="G20:L20">SUM(G18:G19)</f>
        <v>126788</v>
      </c>
      <c r="H20" s="151">
        <f t="shared" si="0"/>
        <v>6</v>
      </c>
      <c r="I20" s="151">
        <f t="shared" si="0"/>
        <v>5262</v>
      </c>
      <c r="J20" s="151">
        <f t="shared" si="0"/>
        <v>7403</v>
      </c>
      <c r="K20" s="151">
        <f t="shared" si="0"/>
        <v>-5262</v>
      </c>
      <c r="L20" s="151">
        <f t="shared" si="0"/>
        <v>134197</v>
      </c>
    </row>
    <row r="21" spans="1:12" s="14" customFormat="1" ht="6" customHeight="1">
      <c r="A21" s="13"/>
      <c r="B21" s="13"/>
      <c r="E21" s="35"/>
      <c r="F21" s="35"/>
      <c r="G21" s="148"/>
      <c r="H21" s="152"/>
      <c r="I21" s="148"/>
      <c r="J21" s="148"/>
      <c r="K21" s="148"/>
      <c r="L21" s="148"/>
    </row>
    <row r="22" spans="1:20" s="14" customFormat="1" ht="12.75" customHeight="1">
      <c r="A22" s="13"/>
      <c r="B22" s="13"/>
      <c r="C22" s="13" t="s">
        <v>86</v>
      </c>
      <c r="E22" s="35"/>
      <c r="F22" s="35"/>
      <c r="G22" s="132"/>
      <c r="H22" s="129"/>
      <c r="I22" s="132"/>
      <c r="J22" s="132"/>
      <c r="K22" s="132"/>
      <c r="L22" s="148"/>
      <c r="Q22" s="129"/>
      <c r="R22" s="129"/>
      <c r="S22" s="129"/>
      <c r="T22" s="129"/>
    </row>
    <row r="23" spans="1:12" s="14" customFormat="1" ht="12.75" customHeight="1">
      <c r="A23" s="13"/>
      <c r="B23" s="13"/>
      <c r="C23" s="14" t="s">
        <v>190</v>
      </c>
      <c r="E23" s="35"/>
      <c r="F23" s="35"/>
      <c r="G23" s="148">
        <f>4748+59-58+22+1</f>
        <v>4772</v>
      </c>
      <c r="H23" s="148">
        <f>-502-14-3+11+80</f>
        <v>-428</v>
      </c>
      <c r="I23" s="148">
        <f>-231+142</f>
        <v>-89</v>
      </c>
      <c r="J23" s="148">
        <f>305-56</f>
        <v>249</v>
      </c>
      <c r="K23" s="148"/>
      <c r="L23" s="148">
        <f>SUM(G23:K23)</f>
        <v>4504</v>
      </c>
    </row>
    <row r="24" spans="1:12" s="69" customFormat="1" ht="12.75" customHeight="1">
      <c r="A24" s="79"/>
      <c r="B24" s="79"/>
      <c r="C24" s="302" t="s">
        <v>67</v>
      </c>
      <c r="D24" s="302"/>
      <c r="E24" s="302"/>
      <c r="G24" s="153"/>
      <c r="H24" s="153"/>
      <c r="I24" s="153"/>
      <c r="J24" s="153"/>
      <c r="K24" s="153"/>
      <c r="L24" s="154">
        <f>'page 1-IS'!F18</f>
        <v>117</v>
      </c>
    </row>
    <row r="25" spans="1:12" s="69" customFormat="1" ht="12.75" customHeight="1">
      <c r="A25" s="79"/>
      <c r="B25" s="79"/>
      <c r="C25" s="302" t="s">
        <v>62</v>
      </c>
      <c r="D25" s="302"/>
      <c r="E25" s="302"/>
      <c r="G25" s="153"/>
      <c r="H25" s="153"/>
      <c r="I25" s="153"/>
      <c r="J25" s="153"/>
      <c r="K25" s="153"/>
      <c r="L25" s="154">
        <f>'page 1-IS'!F19</f>
        <v>-176</v>
      </c>
    </row>
    <row r="26" spans="1:12" s="69" customFormat="1" ht="12.75" customHeight="1">
      <c r="A26" s="79"/>
      <c r="B26" s="79"/>
      <c r="C26" s="47" t="s">
        <v>92</v>
      </c>
      <c r="D26" s="47"/>
      <c r="E26" s="47"/>
      <c r="G26" s="153"/>
      <c r="H26" s="153"/>
      <c r="I26" s="153"/>
      <c r="J26" s="153"/>
      <c r="K26" s="153"/>
      <c r="L26" s="155">
        <f>'page 1-IS'!F21</f>
        <v>-80</v>
      </c>
    </row>
    <row r="27" spans="1:12" s="14" customFormat="1" ht="12.75" customHeight="1">
      <c r="A27" s="13"/>
      <c r="B27" s="13"/>
      <c r="C27" s="14" t="s">
        <v>100</v>
      </c>
      <c r="G27" s="156"/>
      <c r="H27" s="156"/>
      <c r="I27" s="156"/>
      <c r="J27" s="156"/>
      <c r="K27" s="156"/>
      <c r="L27" s="157">
        <f>SUM(L23:L26)</f>
        <v>4365</v>
      </c>
    </row>
    <row r="28" spans="1:12" s="14" customFormat="1" ht="12.75" customHeight="1">
      <c r="A28" s="13"/>
      <c r="B28" s="13"/>
      <c r="C28" s="14" t="s">
        <v>25</v>
      </c>
      <c r="G28" s="156"/>
      <c r="H28" s="156"/>
      <c r="I28" s="156"/>
      <c r="J28" s="156"/>
      <c r="K28" s="156"/>
      <c r="L28" s="158">
        <f>'page 1-IS'!F23</f>
        <v>-1467</v>
      </c>
    </row>
    <row r="29" spans="1:12" s="14" customFormat="1" ht="12.75" customHeight="1" thickBot="1">
      <c r="A29" s="13"/>
      <c r="B29" s="13"/>
      <c r="C29" s="14" t="s">
        <v>101</v>
      </c>
      <c r="G29" s="156"/>
      <c r="H29" s="156"/>
      <c r="I29" s="129"/>
      <c r="J29" s="156"/>
      <c r="K29" s="156"/>
      <c r="L29" s="159">
        <f>SUM(L27:L28)</f>
        <v>2898</v>
      </c>
    </row>
    <row r="30" spans="1:12" s="14" customFormat="1" ht="6.75" customHeight="1">
      <c r="A30" s="13"/>
      <c r="B30" s="13"/>
      <c r="G30" s="156"/>
      <c r="H30" s="156"/>
      <c r="I30" s="156"/>
      <c r="J30" s="156"/>
      <c r="K30" s="156"/>
      <c r="L30" s="157"/>
    </row>
    <row r="31" spans="1:12" s="14" customFormat="1" ht="1.5" customHeight="1">
      <c r="A31" s="13"/>
      <c r="B31" s="13"/>
      <c r="C31" s="13"/>
      <c r="G31" s="129"/>
      <c r="H31" s="129"/>
      <c r="I31" s="129"/>
      <c r="J31" s="129"/>
      <c r="K31" s="129"/>
      <c r="L31" s="129"/>
    </row>
    <row r="32" spans="1:12" s="14" customFormat="1" ht="12.75" customHeight="1">
      <c r="A32" s="13"/>
      <c r="B32" s="13"/>
      <c r="C32" s="14" t="s">
        <v>71</v>
      </c>
      <c r="G32" s="129"/>
      <c r="H32" s="129"/>
      <c r="I32" s="129"/>
      <c r="J32" s="129"/>
      <c r="K32" s="129"/>
      <c r="L32" s="129"/>
    </row>
    <row r="33" spans="1:12" s="14" customFormat="1" ht="12.75" customHeight="1">
      <c r="A33" s="13"/>
      <c r="B33" s="13"/>
      <c r="C33" s="295" t="s">
        <v>287</v>
      </c>
      <c r="E33" s="35"/>
      <c r="F33" s="35"/>
      <c r="G33" s="132"/>
      <c r="H33" s="129"/>
      <c r="I33" s="132"/>
      <c r="J33" s="132"/>
      <c r="K33" s="132"/>
      <c r="L33" s="148"/>
    </row>
    <row r="34" spans="1:12" s="14" customFormat="1" ht="4.5" customHeight="1">
      <c r="A34" s="13"/>
      <c r="B34" s="13"/>
      <c r="E34" s="35"/>
      <c r="F34" s="35"/>
      <c r="G34" s="132"/>
      <c r="H34" s="129"/>
      <c r="I34" s="132"/>
      <c r="J34" s="132"/>
      <c r="K34" s="132"/>
      <c r="L34" s="148"/>
    </row>
    <row r="35" spans="3:12" s="14" customFormat="1" ht="12.75" customHeight="1">
      <c r="C35" s="14" t="s">
        <v>84</v>
      </c>
      <c r="E35" s="35"/>
      <c r="F35" s="35"/>
      <c r="G35" s="86"/>
      <c r="I35" s="86"/>
      <c r="J35" s="86"/>
      <c r="K35" s="86"/>
      <c r="L35" s="85"/>
    </row>
    <row r="36" spans="3:12" s="14" customFormat="1" ht="12.75" customHeight="1">
      <c r="C36" s="14" t="s">
        <v>93</v>
      </c>
      <c r="E36" s="35"/>
      <c r="F36" s="35"/>
      <c r="G36" s="160">
        <v>128556</v>
      </c>
      <c r="H36" s="160">
        <v>2</v>
      </c>
      <c r="I36" s="160">
        <v>301</v>
      </c>
      <c r="J36" s="160">
        <v>8249</v>
      </c>
      <c r="K36" s="160">
        <v>0</v>
      </c>
      <c r="L36" s="160">
        <v>137108</v>
      </c>
    </row>
    <row r="37" spans="3:12" s="14" customFormat="1" ht="12.75" customHeight="1">
      <c r="C37" s="14" t="s">
        <v>94</v>
      </c>
      <c r="E37" s="35"/>
      <c r="F37" s="35"/>
      <c r="G37" s="160">
        <v>0</v>
      </c>
      <c r="H37" s="163">
        <v>0</v>
      </c>
      <c r="I37" s="162">
        <v>7518</v>
      </c>
      <c r="J37" s="162">
        <v>0</v>
      </c>
      <c r="K37" s="162">
        <v>-7518</v>
      </c>
      <c r="L37" s="160">
        <v>0</v>
      </c>
    </row>
    <row r="38" spans="4:12" s="14" customFormat="1" ht="12.75" customHeight="1">
      <c r="D38" s="14" t="s">
        <v>85</v>
      </c>
      <c r="E38" s="35"/>
      <c r="F38" s="35"/>
      <c r="G38" s="164">
        <v>128556</v>
      </c>
      <c r="H38" s="164">
        <v>2</v>
      </c>
      <c r="I38" s="164">
        <v>7819</v>
      </c>
      <c r="J38" s="164">
        <v>8249</v>
      </c>
      <c r="K38" s="164">
        <v>-7518</v>
      </c>
      <c r="L38" s="164">
        <v>137108</v>
      </c>
    </row>
    <row r="39" spans="5:12" s="14" customFormat="1" ht="6" customHeight="1">
      <c r="E39" s="35"/>
      <c r="F39" s="35"/>
      <c r="G39" s="160"/>
      <c r="H39" s="161"/>
      <c r="I39" s="160"/>
      <c r="J39" s="160"/>
      <c r="K39" s="160"/>
      <c r="L39" s="160"/>
    </row>
    <row r="40" spans="3:12" s="14" customFormat="1" ht="12.75" customHeight="1">
      <c r="C40" s="14" t="s">
        <v>86</v>
      </c>
      <c r="E40" s="35"/>
      <c r="F40" s="35"/>
      <c r="G40" s="165"/>
      <c r="H40" s="129"/>
      <c r="I40" s="165"/>
      <c r="J40" s="165"/>
      <c r="K40" s="165"/>
      <c r="L40" s="160"/>
    </row>
    <row r="41" spans="3:12" s="14" customFormat="1" ht="12.75" customHeight="1">
      <c r="C41" s="14" t="s">
        <v>190</v>
      </c>
      <c r="E41" s="35"/>
      <c r="F41" s="35"/>
      <c r="G41" s="160">
        <v>2755</v>
      </c>
      <c r="H41" s="160">
        <v>-340.5</v>
      </c>
      <c r="I41" s="160">
        <v>2014</v>
      </c>
      <c r="J41" s="160">
        <v>512</v>
      </c>
      <c r="K41" s="160">
        <v>0</v>
      </c>
      <c r="L41" s="160">
        <v>4940.5</v>
      </c>
    </row>
    <row r="42" spans="3:12" s="69" customFormat="1" ht="12.75" customHeight="1">
      <c r="C42" s="302" t="s">
        <v>67</v>
      </c>
      <c r="D42" s="302"/>
      <c r="E42" s="302"/>
      <c r="G42" s="166"/>
      <c r="H42" s="166"/>
      <c r="I42" s="166"/>
      <c r="J42" s="166"/>
      <c r="K42" s="166"/>
      <c r="L42" s="167">
        <v>124</v>
      </c>
    </row>
    <row r="43" spans="3:12" s="69" customFormat="1" ht="12.75" customHeight="1">
      <c r="C43" s="302" t="s">
        <v>62</v>
      </c>
      <c r="D43" s="302"/>
      <c r="E43" s="302"/>
      <c r="G43" s="166"/>
      <c r="H43" s="166"/>
      <c r="I43" s="166"/>
      <c r="J43" s="166"/>
      <c r="K43" s="166"/>
      <c r="L43" s="167">
        <v>-247</v>
      </c>
    </row>
    <row r="44" spans="3:12" s="69" customFormat="1" ht="12.75" customHeight="1">
      <c r="C44" s="47" t="s">
        <v>92</v>
      </c>
      <c r="D44" s="47"/>
      <c r="E44" s="47"/>
      <c r="G44" s="166"/>
      <c r="H44" s="166"/>
      <c r="I44" s="166"/>
      <c r="J44" s="166"/>
      <c r="K44" s="166"/>
      <c r="L44" s="168">
        <v>-7</v>
      </c>
    </row>
    <row r="45" spans="3:12" s="14" customFormat="1" ht="12.75" customHeight="1">
      <c r="C45" s="14" t="s">
        <v>100</v>
      </c>
      <c r="G45" s="129"/>
      <c r="H45" s="129"/>
      <c r="I45" s="129"/>
      <c r="J45" s="129"/>
      <c r="K45" s="129"/>
      <c r="L45" s="130">
        <v>4810.5</v>
      </c>
    </row>
    <row r="46" spans="3:12" s="14" customFormat="1" ht="12.75" customHeight="1">
      <c r="C46" s="14" t="s">
        <v>25</v>
      </c>
      <c r="G46" s="129"/>
      <c r="H46" s="129"/>
      <c r="I46" s="129"/>
      <c r="J46" s="129"/>
      <c r="K46" s="129"/>
      <c r="L46" s="169">
        <v>-1658</v>
      </c>
    </row>
    <row r="47" spans="1:12" s="14" customFormat="1" ht="12.75" customHeight="1" thickBot="1">
      <c r="A47" s="13"/>
      <c r="B47" s="13"/>
      <c r="C47" s="14" t="s">
        <v>101</v>
      </c>
      <c r="G47" s="156"/>
      <c r="H47" s="156"/>
      <c r="I47" s="129"/>
      <c r="J47" s="156"/>
      <c r="K47" s="156"/>
      <c r="L47" s="170">
        <v>3152.5</v>
      </c>
    </row>
    <row r="48" spans="1:12" s="14" customFormat="1" ht="5.25" customHeight="1">
      <c r="A48" s="13"/>
      <c r="B48" s="13"/>
      <c r="E48" s="35"/>
      <c r="F48" s="35"/>
      <c r="G48" s="86"/>
      <c r="I48" s="86"/>
      <c r="J48" s="86"/>
      <c r="K48" s="86"/>
      <c r="L48" s="85"/>
    </row>
    <row r="49" spans="1:12" s="14" customFormat="1" ht="4.5" customHeight="1">
      <c r="A49" s="13"/>
      <c r="B49" s="13"/>
      <c r="E49" s="35"/>
      <c r="F49" s="35"/>
      <c r="G49" s="45"/>
      <c r="I49" s="45"/>
      <c r="J49" s="45"/>
      <c r="K49" s="45"/>
      <c r="L49" s="78"/>
    </row>
    <row r="50" spans="1:12" s="14" customFormat="1" ht="27.75" customHeight="1">
      <c r="A50" s="13"/>
      <c r="B50" s="13"/>
      <c r="C50" s="303"/>
      <c r="D50" s="304"/>
      <c r="E50" s="304"/>
      <c r="F50" s="304"/>
      <c r="G50" s="304"/>
      <c r="H50" s="304"/>
      <c r="I50" s="304"/>
      <c r="J50" s="304"/>
      <c r="K50" s="304"/>
      <c r="L50" s="304"/>
    </row>
    <row r="51" spans="1:12" s="14" customFormat="1" ht="13.5" customHeight="1">
      <c r="A51" s="13"/>
      <c r="B51" s="13"/>
      <c r="E51" s="35"/>
      <c r="F51" s="35"/>
      <c r="G51" s="45"/>
      <c r="I51" s="45"/>
      <c r="J51" s="45"/>
      <c r="K51" s="45"/>
      <c r="L51" s="78"/>
    </row>
    <row r="52" ht="12.75">
      <c r="A52" s="1" t="s">
        <v>50</v>
      </c>
    </row>
    <row r="66" ht="12.75">
      <c r="A66" s="29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Q66"/>
  <sheetViews>
    <sheetView showGridLines="0" workbookViewId="0" topLeftCell="A7">
      <selection activeCell="A37" sqref="D3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4" customWidth="1"/>
    <col min="10" max="10" width="11.57421875" style="14" customWidth="1"/>
    <col min="11" max="11" width="1.57421875" style="14" customWidth="1"/>
    <col min="12" max="12" width="13.28125" style="14" customWidth="1"/>
    <col min="13" max="13" width="0.9921875" style="1" customWidth="1"/>
    <col min="14" max="14" width="15.28125" style="14" customWidth="1"/>
    <col min="15" max="15" width="0.9921875" style="1" customWidth="1"/>
    <col min="16" max="16" width="13.421875" style="177" customWidth="1"/>
    <col min="17" max="17" width="11.28125" style="1" hidden="1" customWidth="1"/>
    <col min="18" max="18" width="1.28515625" style="1" customWidth="1"/>
    <col min="19" max="16384" width="9.140625" style="1" customWidth="1"/>
  </cols>
  <sheetData>
    <row r="1" spans="1:17" s="14" customFormat="1" ht="18.75">
      <c r="A1" s="334" t="str">
        <f>'page 1-IS'!A1:G1</f>
        <v>BINA GOODYEAR BERHAD (18645-H)</v>
      </c>
      <c r="B1" s="334"/>
      <c r="C1" s="334"/>
      <c r="D1" s="334"/>
      <c r="E1" s="334"/>
      <c r="F1" s="334"/>
      <c r="G1" s="334"/>
      <c r="H1" s="334"/>
      <c r="I1" s="334"/>
      <c r="J1" s="334"/>
      <c r="K1" s="334"/>
      <c r="L1" s="334"/>
      <c r="M1" s="334"/>
      <c r="N1" s="334"/>
      <c r="O1" s="334"/>
      <c r="P1" s="334"/>
      <c r="Q1" s="51"/>
    </row>
    <row r="2" spans="1:17" s="14" customFormat="1" ht="12.75">
      <c r="A2" s="335" t="str">
        <f>'page 1-IS'!A2:G2</f>
        <v>(Incorporated in Malaysia)</v>
      </c>
      <c r="B2" s="335"/>
      <c r="C2" s="335"/>
      <c r="D2" s="335"/>
      <c r="E2" s="335"/>
      <c r="F2" s="335"/>
      <c r="G2" s="335"/>
      <c r="H2" s="335"/>
      <c r="I2" s="335"/>
      <c r="J2" s="335"/>
      <c r="K2" s="335"/>
      <c r="L2" s="335"/>
      <c r="M2" s="335"/>
      <c r="N2" s="335"/>
      <c r="O2" s="335"/>
      <c r="P2" s="335"/>
      <c r="Q2" s="52"/>
    </row>
    <row r="3" s="14" customFormat="1" ht="12.75">
      <c r="P3" s="173"/>
    </row>
    <row r="4" spans="1:16" s="14" customFormat="1" ht="14.25">
      <c r="A4" s="53" t="str">
        <f>'page 1-IS'!A4</f>
        <v>Interim report for the financial period ended 31 December 2007</v>
      </c>
      <c r="P4" s="173"/>
    </row>
    <row r="5" spans="1:16" s="14" customFormat="1" ht="12.75">
      <c r="A5" s="54" t="s">
        <v>59</v>
      </c>
      <c r="P5" s="173"/>
    </row>
    <row r="6" spans="1:16" s="35" customFormat="1" ht="12.75">
      <c r="A6" s="41"/>
      <c r="B6" s="41"/>
      <c r="C6" s="41"/>
      <c r="D6" s="41"/>
      <c r="E6" s="55"/>
      <c r="F6" s="41"/>
      <c r="G6" s="41"/>
      <c r="H6" s="41"/>
      <c r="I6" s="41"/>
      <c r="J6" s="41"/>
      <c r="K6" s="41"/>
      <c r="L6" s="41"/>
      <c r="M6" s="41"/>
      <c r="N6" s="41"/>
      <c r="O6" s="41"/>
      <c r="P6" s="165"/>
    </row>
    <row r="7" spans="1:16" s="14" customFormat="1" ht="12.75">
      <c r="A7" s="13" t="s">
        <v>77</v>
      </c>
      <c r="P7" s="173"/>
    </row>
    <row r="8" s="14" customFormat="1" ht="12.75">
      <c r="P8" s="173"/>
    </row>
    <row r="9" spans="1:16" s="14" customFormat="1" ht="12.75">
      <c r="A9" s="13" t="s">
        <v>209</v>
      </c>
      <c r="B9" s="13"/>
      <c r="C9" s="13" t="s">
        <v>74</v>
      </c>
      <c r="P9" s="173"/>
    </row>
    <row r="10" spans="1:16" s="14" customFormat="1" ht="3" customHeight="1">
      <c r="A10" s="13"/>
      <c r="B10" s="13"/>
      <c r="C10" s="13"/>
      <c r="P10" s="173"/>
    </row>
    <row r="11" spans="1:16" s="14" customFormat="1" ht="27.75" customHeight="1">
      <c r="A11" s="13"/>
      <c r="B11" s="13"/>
      <c r="C11" s="305" t="s">
        <v>197</v>
      </c>
      <c r="D11" s="305"/>
      <c r="E11" s="305"/>
      <c r="F11" s="305"/>
      <c r="G11" s="305"/>
      <c r="H11" s="305"/>
      <c r="I11" s="305"/>
      <c r="J11" s="305"/>
      <c r="K11" s="305"/>
      <c r="L11" s="305"/>
      <c r="M11" s="305"/>
      <c r="N11" s="305"/>
      <c r="O11" s="305"/>
      <c r="P11" s="305"/>
    </row>
    <row r="12" s="14" customFormat="1" ht="3" customHeight="1">
      <c r="P12" s="173"/>
    </row>
    <row r="13" spans="1:17" s="13" customFormat="1" ht="12.75">
      <c r="A13" s="13" t="s">
        <v>210</v>
      </c>
      <c r="C13" s="13" t="s">
        <v>65</v>
      </c>
      <c r="E13" s="49"/>
      <c r="F13" s="49"/>
      <c r="G13" s="49"/>
      <c r="H13" s="49"/>
      <c r="I13" s="49"/>
      <c r="J13" s="49"/>
      <c r="K13" s="49"/>
      <c r="L13" s="49"/>
      <c r="M13" s="49"/>
      <c r="N13" s="49"/>
      <c r="O13" s="49"/>
      <c r="P13" s="174"/>
      <c r="Q13" s="49"/>
    </row>
    <row r="14" spans="3:17" s="14" customFormat="1" ht="3" customHeight="1">
      <c r="C14" s="31"/>
      <c r="D14" s="31"/>
      <c r="E14" s="31"/>
      <c r="F14" s="31"/>
      <c r="G14" s="31"/>
      <c r="H14" s="31"/>
      <c r="I14" s="31"/>
      <c r="J14" s="31"/>
      <c r="K14" s="31"/>
      <c r="L14" s="31"/>
      <c r="M14" s="31"/>
      <c r="N14" s="31"/>
      <c r="O14" s="31"/>
      <c r="P14" s="174"/>
      <c r="Q14" s="31"/>
    </row>
    <row r="15" spans="1:16" s="14" customFormat="1" ht="27.75" customHeight="1">
      <c r="A15" s="13"/>
      <c r="B15" s="13"/>
      <c r="C15" s="301" t="s">
        <v>198</v>
      </c>
      <c r="D15" s="301"/>
      <c r="E15" s="301"/>
      <c r="F15" s="301"/>
      <c r="G15" s="301"/>
      <c r="H15" s="301"/>
      <c r="I15" s="301"/>
      <c r="J15" s="301"/>
      <c r="K15" s="301"/>
      <c r="L15" s="301"/>
      <c r="M15" s="301"/>
      <c r="N15" s="301"/>
      <c r="O15" s="301"/>
      <c r="P15" s="301"/>
    </row>
    <row r="16" s="14" customFormat="1" ht="3" customHeight="1">
      <c r="P16" s="173"/>
    </row>
    <row r="17" spans="1:16" s="14" customFormat="1" ht="12.75">
      <c r="A17" s="13" t="s">
        <v>211</v>
      </c>
      <c r="B17" s="13"/>
      <c r="C17" s="13" t="s">
        <v>38</v>
      </c>
      <c r="D17" s="13"/>
      <c r="E17" s="13"/>
      <c r="F17" s="13"/>
      <c r="G17" s="13"/>
      <c r="P17" s="173"/>
    </row>
    <row r="18" spans="1:16" s="14" customFormat="1" ht="3" customHeight="1">
      <c r="A18" s="13"/>
      <c r="B18" s="13"/>
      <c r="C18" s="13"/>
      <c r="D18" s="13"/>
      <c r="E18" s="13"/>
      <c r="F18" s="13"/>
      <c r="G18" s="13"/>
      <c r="P18" s="173"/>
    </row>
    <row r="19" spans="1:16" s="14" customFormat="1" ht="18" customHeight="1">
      <c r="A19" s="13"/>
      <c r="B19" s="13"/>
      <c r="C19" s="301" t="s">
        <v>199</v>
      </c>
      <c r="D19" s="301"/>
      <c r="E19" s="301"/>
      <c r="F19" s="301"/>
      <c r="G19" s="301"/>
      <c r="H19" s="301"/>
      <c r="I19" s="301"/>
      <c r="J19" s="301"/>
      <c r="K19" s="301"/>
      <c r="L19" s="301"/>
      <c r="M19" s="301"/>
      <c r="N19" s="301"/>
      <c r="O19" s="301"/>
      <c r="P19" s="301"/>
    </row>
    <row r="20" spans="3:16" s="14" customFormat="1" ht="3" customHeight="1">
      <c r="C20" s="32"/>
      <c r="D20" s="32"/>
      <c r="E20" s="32"/>
      <c r="F20" s="32"/>
      <c r="G20" s="32"/>
      <c r="H20" s="32"/>
      <c r="I20" s="32"/>
      <c r="J20" s="32"/>
      <c r="K20" s="32"/>
      <c r="L20" s="32"/>
      <c r="M20" s="32"/>
      <c r="N20" s="32"/>
      <c r="O20" s="32"/>
      <c r="P20" s="109"/>
    </row>
    <row r="21" spans="1:16" s="14" customFormat="1" ht="12.75">
      <c r="A21" s="13" t="s">
        <v>212</v>
      </c>
      <c r="B21" s="13"/>
      <c r="C21" s="13" t="s">
        <v>46</v>
      </c>
      <c r="D21" s="13"/>
      <c r="E21" s="13"/>
      <c r="P21" s="175"/>
    </row>
    <row r="22" s="14" customFormat="1" ht="3" customHeight="1">
      <c r="P22" s="175"/>
    </row>
    <row r="23" spans="3:16" s="14" customFormat="1" ht="18" customHeight="1">
      <c r="C23" s="305" t="s">
        <v>275</v>
      </c>
      <c r="D23" s="305"/>
      <c r="E23" s="305"/>
      <c r="F23" s="305"/>
      <c r="G23" s="305"/>
      <c r="H23" s="305"/>
      <c r="I23" s="305"/>
      <c r="J23" s="305"/>
      <c r="K23" s="305"/>
      <c r="L23" s="305"/>
      <c r="M23" s="305"/>
      <c r="N23" s="305"/>
      <c r="O23" s="305"/>
      <c r="P23" s="305"/>
    </row>
    <row r="24" spans="1:14" s="171" customFormat="1" ht="3" customHeight="1">
      <c r="A24" s="171" t="s">
        <v>50</v>
      </c>
      <c r="I24" s="50"/>
      <c r="J24" s="50"/>
      <c r="K24" s="50"/>
      <c r="L24" s="50"/>
      <c r="N24" s="50"/>
    </row>
    <row r="25" spans="3:16" s="171" customFormat="1" ht="15" customHeight="1">
      <c r="C25" s="178" t="s">
        <v>241</v>
      </c>
      <c r="I25" s="50"/>
      <c r="J25" s="50"/>
      <c r="K25" s="50"/>
      <c r="L25" s="50"/>
      <c r="N25" s="50"/>
      <c r="P25" s="176" t="s">
        <v>26</v>
      </c>
    </row>
    <row r="26" spans="3:16" s="171" customFormat="1" ht="30" customHeight="1">
      <c r="C26" s="327" t="s">
        <v>244</v>
      </c>
      <c r="D26" s="327"/>
      <c r="E26" s="327"/>
      <c r="F26" s="327"/>
      <c r="G26" s="327"/>
      <c r="H26" s="327"/>
      <c r="I26" s="327"/>
      <c r="J26" s="327"/>
      <c r="K26" s="327"/>
      <c r="L26" s="327"/>
      <c r="M26" s="327"/>
      <c r="N26" s="327"/>
      <c r="P26" s="176"/>
    </row>
    <row r="27" spans="3:16" s="171" customFormat="1" ht="12.75">
      <c r="C27" s="229" t="s">
        <v>271</v>
      </c>
      <c r="D27" s="225"/>
      <c r="E27" s="225"/>
      <c r="F27" s="225"/>
      <c r="G27" s="225"/>
      <c r="H27" s="225"/>
      <c r="I27" s="225"/>
      <c r="J27" s="225"/>
      <c r="K27" s="225"/>
      <c r="L27" s="225"/>
      <c r="M27" s="225"/>
      <c r="N27" s="225"/>
      <c r="P27" s="176">
        <v>35059</v>
      </c>
    </row>
    <row r="28" spans="3:16" s="171" customFormat="1" ht="12.75">
      <c r="C28" s="229" t="s">
        <v>246</v>
      </c>
      <c r="D28" s="225"/>
      <c r="E28" s="225"/>
      <c r="F28" s="225"/>
      <c r="G28" s="225"/>
      <c r="H28" s="225"/>
      <c r="I28" s="225"/>
      <c r="J28" s="225"/>
      <c r="K28" s="225"/>
      <c r="L28" s="225"/>
      <c r="M28" s="225"/>
      <c r="N28" s="225"/>
      <c r="P28" s="176">
        <v>0</v>
      </c>
    </row>
    <row r="29" spans="3:16" s="171" customFormat="1" ht="13.5" thickBot="1">
      <c r="C29" s="229" t="s">
        <v>288</v>
      </c>
      <c r="D29" s="225"/>
      <c r="E29" s="225"/>
      <c r="F29" s="225"/>
      <c r="G29" s="225"/>
      <c r="H29" s="225"/>
      <c r="I29" s="225"/>
      <c r="J29" s="225"/>
      <c r="K29" s="225"/>
      <c r="L29" s="225"/>
      <c r="M29" s="225"/>
      <c r="N29" s="225"/>
      <c r="P29" s="236">
        <f>P27+P28</f>
        <v>35059</v>
      </c>
    </row>
    <row r="30" spans="3:16" s="171" customFormat="1" ht="3" customHeight="1">
      <c r="C30" s="229"/>
      <c r="D30" s="225"/>
      <c r="E30" s="225"/>
      <c r="F30" s="225"/>
      <c r="G30" s="225"/>
      <c r="H30" s="225"/>
      <c r="I30" s="225"/>
      <c r="J30" s="225"/>
      <c r="K30" s="225"/>
      <c r="L30" s="225"/>
      <c r="M30" s="225"/>
      <c r="N30" s="225"/>
      <c r="P30" s="176"/>
    </row>
    <row r="31" spans="3:16" s="171" customFormat="1" ht="12.75">
      <c r="C31" s="187" t="s">
        <v>243</v>
      </c>
      <c r="D31" s="225"/>
      <c r="E31" s="225"/>
      <c r="F31" s="225"/>
      <c r="G31" s="225"/>
      <c r="H31" s="225"/>
      <c r="I31" s="225"/>
      <c r="J31" s="225"/>
      <c r="K31" s="225"/>
      <c r="L31" s="225"/>
      <c r="M31" s="225"/>
      <c r="N31" s="225"/>
      <c r="P31" s="176"/>
    </row>
    <row r="32" spans="3:16" s="171" customFormat="1" ht="3" customHeight="1">
      <c r="C32" s="128"/>
      <c r="D32" s="128"/>
      <c r="E32" s="128"/>
      <c r="F32" s="128"/>
      <c r="G32" s="128"/>
      <c r="H32" s="128"/>
      <c r="I32" s="128"/>
      <c r="J32" s="128"/>
      <c r="K32" s="128"/>
      <c r="L32" s="128"/>
      <c r="M32" s="128"/>
      <c r="N32" s="128"/>
      <c r="P32" s="176"/>
    </row>
    <row r="33" spans="3:16" s="171" customFormat="1" ht="30" customHeight="1">
      <c r="C33" s="327" t="s">
        <v>245</v>
      </c>
      <c r="D33" s="327"/>
      <c r="E33" s="327"/>
      <c r="F33" s="327"/>
      <c r="G33" s="327"/>
      <c r="H33" s="327"/>
      <c r="I33" s="327"/>
      <c r="J33" s="327"/>
      <c r="K33" s="327"/>
      <c r="L33" s="327"/>
      <c r="M33" s="327"/>
      <c r="N33" s="327"/>
      <c r="P33" s="176"/>
    </row>
    <row r="34" spans="3:16" s="171" customFormat="1" ht="12.75" customHeight="1">
      <c r="C34" s="229" t="str">
        <f>C27</f>
        <v>- As at 1 July 2007</v>
      </c>
      <c r="D34" s="229"/>
      <c r="E34" s="229"/>
      <c r="F34" s="229"/>
      <c r="G34" s="229"/>
      <c r="H34" s="229"/>
      <c r="I34" s="229"/>
      <c r="J34" s="229"/>
      <c r="K34" s="229"/>
      <c r="L34" s="229"/>
      <c r="M34" s="229"/>
      <c r="N34" s="229"/>
      <c r="P34" s="176">
        <v>62614</v>
      </c>
    </row>
    <row r="35" spans="3:16" s="171" customFormat="1" ht="12.75" customHeight="1">
      <c r="C35" s="229" t="s">
        <v>242</v>
      </c>
      <c r="D35" s="229"/>
      <c r="E35" s="229"/>
      <c r="F35" s="229"/>
      <c r="G35" s="229"/>
      <c r="H35" s="229"/>
      <c r="I35" s="229"/>
      <c r="J35" s="229"/>
      <c r="K35" s="229"/>
      <c r="L35" s="229"/>
      <c r="M35" s="229"/>
      <c r="N35" s="229"/>
      <c r="P35" s="176">
        <v>0</v>
      </c>
    </row>
    <row r="36" spans="3:16" s="171" customFormat="1" ht="12.75" customHeight="1" thickBot="1">
      <c r="C36" s="229" t="str">
        <f>C29</f>
        <v>- As at 31 December 2007</v>
      </c>
      <c r="D36" s="229"/>
      <c r="E36" s="229"/>
      <c r="F36" s="229"/>
      <c r="G36" s="229"/>
      <c r="H36" s="229"/>
      <c r="I36" s="229"/>
      <c r="J36" s="229"/>
      <c r="K36" s="229"/>
      <c r="L36" s="229"/>
      <c r="M36" s="229"/>
      <c r="N36" s="229"/>
      <c r="P36" s="179">
        <f>P34+P35</f>
        <v>62614</v>
      </c>
    </row>
    <row r="37" spans="9:16" s="171" customFormat="1" ht="12.75" customHeight="1">
      <c r="I37" s="50"/>
      <c r="J37" s="50"/>
      <c r="K37" s="50"/>
      <c r="L37" s="50"/>
      <c r="N37" s="50"/>
      <c r="P37" s="176"/>
    </row>
    <row r="38" ht="12.75" customHeight="1">
      <c r="P38" s="1"/>
    </row>
    <row r="66" ht="12.75">
      <c r="A66" s="297"/>
    </row>
  </sheetData>
  <mergeCells count="8">
    <mergeCell ref="C33:N33"/>
    <mergeCell ref="C26:N26"/>
    <mergeCell ref="A1:P1"/>
    <mergeCell ref="A2:P2"/>
    <mergeCell ref="C11:P11"/>
    <mergeCell ref="C15:P15"/>
    <mergeCell ref="C19:P19"/>
    <mergeCell ref="C23:P23"/>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tabSelected="1" workbookViewId="0" topLeftCell="A4">
      <selection activeCell="S9" sqref="S9"/>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2.28125" style="1" customWidth="1"/>
    <col min="7" max="7" width="2.8515625" style="1" customWidth="1"/>
    <col min="8" max="8" width="11.57421875" style="1" customWidth="1"/>
    <col min="9" max="9" width="0.9921875" style="14" customWidth="1"/>
    <col min="10" max="10" width="11.57421875" style="14" customWidth="1"/>
    <col min="11" max="11" width="1.57421875" style="14" customWidth="1"/>
    <col min="12" max="12" width="11.57421875" style="14" customWidth="1"/>
    <col min="13" max="13" width="0.9921875" style="1" customWidth="1"/>
    <col min="14" max="14" width="11.8515625" style="14" customWidth="1"/>
    <col min="15" max="15" width="0.9921875" style="1" customWidth="1"/>
    <col min="16" max="16" width="18.140625" style="1" customWidth="1"/>
    <col min="17" max="17" width="11.28125" style="1" customWidth="1"/>
    <col min="18" max="18" width="0.13671875" style="1" customWidth="1"/>
    <col min="19" max="16384" width="9.140625" style="1" customWidth="1"/>
  </cols>
  <sheetData>
    <row r="1" spans="1:17" s="14" customFormat="1" ht="18.75">
      <c r="A1" s="334" t="str">
        <f>'page 1-IS'!A1:G1</f>
        <v>BINA GOODYEAR BERHAD (18645-H)</v>
      </c>
      <c r="B1" s="334"/>
      <c r="C1" s="334"/>
      <c r="D1" s="334"/>
      <c r="E1" s="334"/>
      <c r="F1" s="334"/>
      <c r="G1" s="334"/>
      <c r="H1" s="334"/>
      <c r="I1" s="334"/>
      <c r="J1" s="334"/>
      <c r="K1" s="334"/>
      <c r="L1" s="334"/>
      <c r="M1" s="334"/>
      <c r="N1" s="334"/>
      <c r="O1" s="334"/>
      <c r="P1" s="334"/>
      <c r="Q1" s="51"/>
    </row>
    <row r="2" spans="1:17" s="14" customFormat="1" ht="12.75">
      <c r="A2" s="335" t="str">
        <f>'page 1-IS'!A2:G2</f>
        <v>(Incorporated in Malaysia)</v>
      </c>
      <c r="B2" s="335"/>
      <c r="C2" s="335"/>
      <c r="D2" s="335"/>
      <c r="E2" s="335"/>
      <c r="F2" s="335"/>
      <c r="G2" s="335"/>
      <c r="H2" s="335"/>
      <c r="I2" s="335"/>
      <c r="J2" s="335"/>
      <c r="K2" s="335"/>
      <c r="L2" s="335"/>
      <c r="M2" s="335"/>
      <c r="N2" s="335"/>
      <c r="O2" s="335"/>
      <c r="P2" s="335"/>
      <c r="Q2" s="52"/>
    </row>
    <row r="3" s="14" customFormat="1" ht="12.75">
      <c r="P3" s="13"/>
    </row>
    <row r="4" spans="1:16" s="14" customFormat="1" ht="14.25">
      <c r="A4" s="53" t="str">
        <f>'page 1-IS'!A4</f>
        <v>Interim report for the financial period ended 31 December 2007</v>
      </c>
      <c r="P4" s="13"/>
    </row>
    <row r="5" spans="1:16" s="14" customFormat="1" ht="12.75">
      <c r="A5" s="54" t="s">
        <v>59</v>
      </c>
      <c r="P5" s="13"/>
    </row>
    <row r="6" spans="1:15" s="35" customFormat="1" ht="12.75">
      <c r="A6" s="41"/>
      <c r="B6" s="41"/>
      <c r="C6" s="41"/>
      <c r="D6" s="41"/>
      <c r="E6" s="55"/>
      <c r="F6" s="41"/>
      <c r="G6" s="41"/>
      <c r="H6" s="41"/>
      <c r="I6" s="41"/>
      <c r="J6" s="41"/>
      <c r="K6" s="41"/>
      <c r="L6" s="41"/>
      <c r="M6" s="41"/>
      <c r="N6" s="41"/>
      <c r="O6" s="41"/>
    </row>
    <row r="7" s="14" customFormat="1" ht="12.75">
      <c r="A7" s="13" t="s">
        <v>200</v>
      </c>
    </row>
    <row r="8" s="14" customFormat="1" ht="12.75"/>
    <row r="9" spans="1:16" s="14" customFormat="1" ht="18" customHeight="1">
      <c r="A9" s="13" t="s">
        <v>29</v>
      </c>
      <c r="B9" s="13"/>
      <c r="C9" s="13" t="s">
        <v>49</v>
      </c>
      <c r="D9" s="13"/>
      <c r="E9" s="13"/>
      <c r="P9" s="15"/>
    </row>
    <row r="10" s="14" customFormat="1" ht="3" customHeight="1">
      <c r="P10" s="15"/>
    </row>
    <row r="11" spans="3:16" s="14" customFormat="1" ht="45.75" customHeight="1">
      <c r="C11" s="305" t="s">
        <v>291</v>
      </c>
      <c r="D11" s="305"/>
      <c r="E11" s="305"/>
      <c r="F11" s="305"/>
      <c r="G11" s="305"/>
      <c r="H11" s="305"/>
      <c r="I11" s="305"/>
      <c r="J11" s="305"/>
      <c r="K11" s="305"/>
      <c r="L11" s="305"/>
      <c r="M11" s="305"/>
      <c r="N11" s="305"/>
      <c r="O11" s="305"/>
      <c r="P11" s="305"/>
    </row>
    <row r="12" spans="3:16" s="14" customFormat="1" ht="3.75" customHeight="1">
      <c r="C12" s="31"/>
      <c r="D12" s="31"/>
      <c r="E12" s="31"/>
      <c r="F12" s="31"/>
      <c r="G12" s="31"/>
      <c r="H12" s="31"/>
      <c r="I12" s="31"/>
      <c r="J12" s="31"/>
      <c r="K12" s="31"/>
      <c r="L12" s="31"/>
      <c r="M12" s="31"/>
      <c r="N12" s="31"/>
      <c r="O12" s="31"/>
      <c r="P12" s="31"/>
    </row>
    <row r="13" spans="1:16" ht="18" customHeight="1">
      <c r="A13" s="12" t="s">
        <v>31</v>
      </c>
      <c r="B13" s="3"/>
      <c r="C13" s="307" t="s">
        <v>219</v>
      </c>
      <c r="D13" s="307"/>
      <c r="E13" s="307"/>
      <c r="F13" s="307"/>
      <c r="G13" s="307"/>
      <c r="H13" s="307"/>
      <c r="I13" s="307"/>
      <c r="J13" s="307"/>
      <c r="K13" s="307"/>
      <c r="L13" s="307"/>
      <c r="M13" s="307"/>
      <c r="N13" s="307"/>
      <c r="O13" s="307"/>
      <c r="P13" s="307"/>
    </row>
    <row r="14" s="14" customFormat="1" ht="3" customHeight="1">
      <c r="P14" s="15"/>
    </row>
    <row r="15" spans="3:16" s="180" customFormat="1" ht="12.75" customHeight="1">
      <c r="C15" s="182"/>
      <c r="D15" s="182"/>
      <c r="E15" s="182"/>
      <c r="F15" s="182"/>
      <c r="G15" s="182"/>
      <c r="H15" s="182"/>
      <c r="I15" s="182"/>
      <c r="J15" s="45"/>
      <c r="K15" s="182"/>
      <c r="L15" s="183" t="s">
        <v>217</v>
      </c>
      <c r="M15" s="182"/>
      <c r="N15" s="45"/>
      <c r="P15" s="181"/>
    </row>
    <row r="16" spans="3:16" s="180" customFormat="1" ht="13.5" customHeight="1">
      <c r="C16" s="182"/>
      <c r="D16" s="182"/>
      <c r="E16" s="182"/>
      <c r="F16" s="182"/>
      <c r="G16" s="182"/>
      <c r="H16" s="182"/>
      <c r="I16" s="182"/>
      <c r="J16" s="45" t="s">
        <v>215</v>
      </c>
      <c r="K16" s="182"/>
      <c r="L16" s="183" t="s">
        <v>218</v>
      </c>
      <c r="M16" s="182"/>
      <c r="N16" s="45"/>
      <c r="P16" s="181"/>
    </row>
    <row r="17" spans="3:16" s="180" customFormat="1" ht="12.75" customHeight="1">
      <c r="C17" s="182"/>
      <c r="D17" s="182"/>
      <c r="E17" s="182"/>
      <c r="F17" s="182"/>
      <c r="G17" s="182"/>
      <c r="H17" s="182"/>
      <c r="I17" s="182"/>
      <c r="J17" s="45" t="s">
        <v>216</v>
      </c>
      <c r="K17" s="182"/>
      <c r="L17" s="183" t="s">
        <v>216</v>
      </c>
      <c r="M17" s="182"/>
      <c r="P17" s="181"/>
    </row>
    <row r="18" spans="3:16" s="180" customFormat="1" ht="12.75" customHeight="1">
      <c r="C18" s="182"/>
      <c r="D18" s="182"/>
      <c r="E18" s="182"/>
      <c r="F18" s="182"/>
      <c r="G18" s="182"/>
      <c r="H18" s="182"/>
      <c r="I18" s="182"/>
      <c r="J18" s="184" t="str">
        <f>'page 1-IS'!F11</f>
        <v>31/12/07</v>
      </c>
      <c r="K18" s="182"/>
      <c r="L18" s="310" t="s">
        <v>268</v>
      </c>
      <c r="M18" s="182"/>
      <c r="N18" s="45" t="s">
        <v>213</v>
      </c>
      <c r="P18" s="181"/>
    </row>
    <row r="19" spans="3:16" s="14" customFormat="1" ht="12.75" customHeight="1">
      <c r="C19" s="306" t="s">
        <v>220</v>
      </c>
      <c r="D19" s="306"/>
      <c r="E19" s="306"/>
      <c r="F19" s="306"/>
      <c r="G19" s="306"/>
      <c r="H19" s="306"/>
      <c r="I19" s="306"/>
      <c r="J19" s="45" t="s">
        <v>26</v>
      </c>
      <c r="K19" s="35"/>
      <c r="L19" s="45" t="s">
        <v>26</v>
      </c>
      <c r="M19" s="35"/>
      <c r="N19" s="45" t="s">
        <v>214</v>
      </c>
      <c r="P19" s="15"/>
    </row>
    <row r="20" spans="3:16" s="14" customFormat="1" ht="12.75" customHeight="1">
      <c r="C20" s="35" t="s">
        <v>221</v>
      </c>
      <c r="D20" s="35"/>
      <c r="E20" s="35"/>
      <c r="F20" s="35"/>
      <c r="G20" s="35"/>
      <c r="H20" s="35"/>
      <c r="I20" s="35"/>
      <c r="J20" s="130">
        <f>'page 1-IS'!C14</f>
        <v>66715</v>
      </c>
      <c r="K20" s="130"/>
      <c r="L20" s="130">
        <v>67482</v>
      </c>
      <c r="M20" s="130"/>
      <c r="N20" s="189">
        <f>(J20-L20)/L20</f>
        <v>-0.011365993894668207</v>
      </c>
      <c r="P20" s="15"/>
    </row>
    <row r="21" spans="3:16" s="14" customFormat="1" ht="12.75" customHeight="1">
      <c r="C21" s="35" t="s">
        <v>100</v>
      </c>
      <c r="D21" s="35"/>
      <c r="E21" s="35"/>
      <c r="F21" s="35"/>
      <c r="G21" s="35"/>
      <c r="H21" s="35"/>
      <c r="I21" s="35"/>
      <c r="J21" s="130">
        <f>'page 1-IS'!C22</f>
        <v>1928</v>
      </c>
      <c r="K21" s="130"/>
      <c r="L21" s="130">
        <v>2437</v>
      </c>
      <c r="M21" s="130"/>
      <c r="N21" s="189">
        <f>(J21-L21)/L21</f>
        <v>-0.20886335658596636</v>
      </c>
      <c r="P21" s="15"/>
    </row>
    <row r="22" spans="3:16" s="14" customFormat="1" ht="3" customHeight="1">
      <c r="C22" s="305"/>
      <c r="D22" s="305"/>
      <c r="E22" s="305"/>
      <c r="F22" s="305"/>
      <c r="G22" s="305"/>
      <c r="H22" s="305"/>
      <c r="I22" s="305"/>
      <c r="J22" s="305"/>
      <c r="K22" s="305"/>
      <c r="L22" s="305"/>
      <c r="M22" s="305"/>
      <c r="N22" s="305"/>
      <c r="O22" s="305"/>
      <c r="P22" s="305"/>
    </row>
    <row r="23" spans="3:16" ht="30.75" customHeight="1">
      <c r="C23" s="327" t="s">
        <v>292</v>
      </c>
      <c r="D23" s="327"/>
      <c r="E23" s="327"/>
      <c r="F23" s="327"/>
      <c r="G23" s="327"/>
      <c r="H23" s="327"/>
      <c r="I23" s="327"/>
      <c r="J23" s="327"/>
      <c r="K23" s="327"/>
      <c r="L23" s="327"/>
      <c r="M23" s="327"/>
      <c r="N23" s="327"/>
      <c r="O23" s="327"/>
      <c r="P23" s="327"/>
    </row>
    <row r="24" ht="3" customHeight="1"/>
    <row r="25" spans="1:3" ht="12.75">
      <c r="A25" s="3" t="s">
        <v>32</v>
      </c>
      <c r="C25" s="3" t="s">
        <v>222</v>
      </c>
    </row>
    <row r="26" ht="3" customHeight="1"/>
    <row r="27" spans="3:16" ht="57.75" customHeight="1">
      <c r="C27" s="327" t="s">
        <v>293</v>
      </c>
      <c r="D27" s="327"/>
      <c r="E27" s="327"/>
      <c r="F27" s="327"/>
      <c r="G27" s="327"/>
      <c r="H27" s="327"/>
      <c r="I27" s="327"/>
      <c r="J27" s="327"/>
      <c r="K27" s="327"/>
      <c r="L27" s="327"/>
      <c r="M27" s="327"/>
      <c r="N27" s="327"/>
      <c r="O27" s="327"/>
      <c r="P27" s="327"/>
    </row>
    <row r="28" ht="4.5" customHeight="1"/>
    <row r="29" spans="1:3" ht="12.75" customHeight="1">
      <c r="A29" s="3" t="s">
        <v>33</v>
      </c>
      <c r="C29" s="3" t="s">
        <v>223</v>
      </c>
    </row>
    <row r="30" ht="3" customHeight="1"/>
    <row r="31" ht="12.75" customHeight="1">
      <c r="C31" s="1" t="s">
        <v>224</v>
      </c>
    </row>
    <row r="32" ht="5.25" customHeight="1"/>
    <row r="33" spans="1:3" ht="12.75">
      <c r="A33" s="3" t="s">
        <v>34</v>
      </c>
      <c r="C33" s="3" t="s">
        <v>25</v>
      </c>
    </row>
    <row r="34" ht="3" customHeight="1"/>
    <row r="35" spans="10:12" ht="12.75" customHeight="1">
      <c r="J35" s="45" t="s">
        <v>215</v>
      </c>
      <c r="L35" s="183" t="s">
        <v>215</v>
      </c>
    </row>
    <row r="36" spans="3:13" ht="12.75">
      <c r="C36" s="4"/>
      <c r="D36" s="4"/>
      <c r="E36" s="2"/>
      <c r="F36" s="4"/>
      <c r="G36" s="4"/>
      <c r="H36" s="4"/>
      <c r="I36" s="46"/>
      <c r="J36" s="45" t="s">
        <v>216</v>
      </c>
      <c r="K36" s="182"/>
      <c r="L36" s="183" t="s">
        <v>225</v>
      </c>
      <c r="M36" s="2"/>
    </row>
    <row r="37" spans="3:13" ht="12.75">
      <c r="C37" s="4"/>
      <c r="D37" s="4"/>
      <c r="E37" s="4"/>
      <c r="F37" s="4"/>
      <c r="G37" s="4"/>
      <c r="H37" s="4"/>
      <c r="I37" s="46"/>
      <c r="J37" s="184" t="str">
        <f>'page 1-IS'!C11</f>
        <v>31/12/07</v>
      </c>
      <c r="K37" s="182"/>
      <c r="L37" s="184" t="str">
        <f>J37</f>
        <v>31/12/07</v>
      </c>
      <c r="M37" s="2"/>
    </row>
    <row r="38" spans="3:13" ht="12.75">
      <c r="C38" s="4" t="s">
        <v>226</v>
      </c>
      <c r="D38" s="4"/>
      <c r="E38" s="4"/>
      <c r="F38" s="4"/>
      <c r="G38" s="4"/>
      <c r="H38" s="4"/>
      <c r="I38" s="46"/>
      <c r="J38" s="45" t="s">
        <v>26</v>
      </c>
      <c r="K38" s="182"/>
      <c r="L38" s="45" t="s">
        <v>26</v>
      </c>
      <c r="M38" s="2"/>
    </row>
    <row r="39" spans="3:13" ht="12.75">
      <c r="C39" s="187" t="s">
        <v>16</v>
      </c>
      <c r="D39" s="4"/>
      <c r="E39" s="4"/>
      <c r="F39" s="4"/>
      <c r="G39" s="4"/>
      <c r="H39" s="4"/>
      <c r="I39" s="46"/>
      <c r="J39" s="1"/>
      <c r="K39" s="35"/>
      <c r="L39" s="1"/>
      <c r="M39" s="2"/>
    </row>
    <row r="40" spans="3:13" ht="12.75">
      <c r="C40" s="2" t="s">
        <v>14</v>
      </c>
      <c r="D40" s="2"/>
      <c r="E40" s="2"/>
      <c r="F40" s="2"/>
      <c r="G40" s="2"/>
      <c r="H40" s="2"/>
      <c r="I40" s="35"/>
      <c r="J40" s="130">
        <f>L40-937</f>
        <v>536</v>
      </c>
      <c r="K40" s="35"/>
      <c r="L40" s="130">
        <f>1473</f>
        <v>1473</v>
      </c>
      <c r="M40" s="2"/>
    </row>
    <row r="41" spans="3:13" ht="12.75">
      <c r="C41" s="2" t="s">
        <v>15</v>
      </c>
      <c r="D41" s="2"/>
      <c r="E41" s="2"/>
      <c r="F41" s="2"/>
      <c r="G41" s="2"/>
      <c r="H41" s="2"/>
      <c r="I41" s="35"/>
      <c r="J41" s="169">
        <v>0</v>
      </c>
      <c r="K41" s="35"/>
      <c r="L41" s="169">
        <v>0</v>
      </c>
      <c r="M41" s="2"/>
    </row>
    <row r="42" spans="3:13" ht="12.75">
      <c r="C42" s="2"/>
      <c r="D42" s="2"/>
      <c r="E42" s="2"/>
      <c r="F42" s="2"/>
      <c r="G42" s="2"/>
      <c r="H42" s="2"/>
      <c r="I42" s="35"/>
      <c r="J42" s="130">
        <f>SUM(J40:J41)</f>
        <v>536</v>
      </c>
      <c r="K42" s="35"/>
      <c r="L42" s="130">
        <f>SUM(L40:L41)</f>
        <v>1473</v>
      </c>
      <c r="M42" s="2"/>
    </row>
    <row r="43" spans="3:13" ht="12.75">
      <c r="C43" s="2" t="s">
        <v>227</v>
      </c>
      <c r="D43" s="2"/>
      <c r="E43" s="2"/>
      <c r="F43" s="2"/>
      <c r="G43" s="2"/>
      <c r="H43" s="2"/>
      <c r="I43" s="35"/>
      <c r="J43" s="130">
        <v>-6</v>
      </c>
      <c r="K43" s="35"/>
      <c r="L43" s="130">
        <f>J43</f>
        <v>-6</v>
      </c>
      <c r="M43" s="2"/>
    </row>
    <row r="44" spans="3:13" ht="12.75">
      <c r="C44" s="2" t="s">
        <v>228</v>
      </c>
      <c r="D44" s="2"/>
      <c r="E44" s="2"/>
      <c r="F44" s="2"/>
      <c r="G44" s="2"/>
      <c r="H44" s="2"/>
      <c r="I44" s="35"/>
      <c r="J44" s="130">
        <v>0</v>
      </c>
      <c r="K44" s="35"/>
      <c r="L44" s="130">
        <v>0</v>
      </c>
      <c r="M44" s="2"/>
    </row>
    <row r="45" spans="3:13" ht="12.75">
      <c r="C45" s="2" t="s">
        <v>249</v>
      </c>
      <c r="D45" s="2"/>
      <c r="E45" s="2"/>
      <c r="F45" s="2"/>
      <c r="G45" s="2"/>
      <c r="H45" s="2"/>
      <c r="I45" s="35"/>
      <c r="J45" s="130">
        <v>0</v>
      </c>
      <c r="K45" s="35"/>
      <c r="L45" s="130">
        <v>0</v>
      </c>
      <c r="M45" s="2"/>
    </row>
    <row r="46" spans="3:13" ht="13.5" thickBot="1">
      <c r="C46" s="2"/>
      <c r="D46" s="2"/>
      <c r="E46" s="2"/>
      <c r="F46" s="2"/>
      <c r="G46" s="2"/>
      <c r="H46" s="2"/>
      <c r="I46" s="35"/>
      <c r="J46" s="170">
        <f>SUM(J42:J45)</f>
        <v>530</v>
      </c>
      <c r="K46" s="35"/>
      <c r="L46" s="170">
        <f>SUM(L42:L45)</f>
        <v>1467</v>
      </c>
      <c r="M46" s="2"/>
    </row>
    <row r="47" spans="3:13" ht="12.75">
      <c r="C47" s="2"/>
      <c r="D47" s="2"/>
      <c r="E47" s="2"/>
      <c r="F47" s="2"/>
      <c r="G47" s="2"/>
      <c r="H47" s="2"/>
      <c r="I47" s="35"/>
      <c r="J47" s="35"/>
      <c r="K47" s="35"/>
      <c r="L47" s="35"/>
      <c r="M47" s="2"/>
    </row>
    <row r="66" ht="12.75">
      <c r="A66" s="297"/>
    </row>
  </sheetData>
  <mergeCells count="8">
    <mergeCell ref="A1:P1"/>
    <mergeCell ref="A2:P2"/>
    <mergeCell ref="C11:P11"/>
    <mergeCell ref="C13:P13"/>
    <mergeCell ref="C27:P27"/>
    <mergeCell ref="C22:P22"/>
    <mergeCell ref="C19:I19"/>
    <mergeCell ref="C23:P2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hwteh</cp:lastModifiedBy>
  <cp:lastPrinted>2008-02-26T07:24:55Z</cp:lastPrinted>
  <dcterms:created xsi:type="dcterms:W3CDTF">1999-02-13T02:20:00Z</dcterms:created>
  <dcterms:modified xsi:type="dcterms:W3CDTF">2008-02-26T07:28:55Z</dcterms:modified>
  <cp:category/>
  <cp:version/>
  <cp:contentType/>
  <cp:contentStatus/>
</cp:coreProperties>
</file>